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\Documents\Wiki, návody, metodika\"/>
    </mc:Choice>
  </mc:AlternateContent>
  <xr:revisionPtr revIDLastSave="0" documentId="13_ncr:1_{413DF301-BF7F-4862-8553-5356A3586944}" xr6:coauthVersionLast="47" xr6:coauthVersionMax="47" xr10:uidLastSave="{00000000-0000-0000-0000-000000000000}"/>
  <bookViews>
    <workbookView xWindow="28680" yWindow="-5445" windowWidth="38640" windowHeight="21120" tabRatio="713" xr2:uid="{9E69A46C-FC24-4D75-8B78-757BA7947D3E}"/>
  </bookViews>
  <sheets>
    <sheet name="Metodika 121" sheetId="31" r:id="rId1"/>
    <sheet name="Metodika 122,123" sheetId="11" r:id="rId2"/>
    <sheet name="Metodika 112" sheetId="33" r:id="rId3"/>
    <sheet name="Návod" sheetId="36" r:id="rId4"/>
    <sheet name="112-VNC" sheetId="37" r:id="rId5"/>
    <sheet name="112" sheetId="25" r:id="rId6"/>
    <sheet name="122" sheetId="13" r:id="rId7"/>
    <sheet name="123" sheetId="16" r:id="rId8"/>
    <sheet name="112 - KS" sheetId="28" r:id="rId9"/>
    <sheet name="VZOR 112" sheetId="29" r:id="rId10"/>
    <sheet name="VZOR 112 KS" sheetId="27" r:id="rId11"/>
    <sheet name="VZOR 122" sheetId="4" r:id="rId12"/>
  </sheets>
  <definedNames>
    <definedName name="_xlnm.Print_Area" localSheetId="3">Návod!$A$1:$U$258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7" l="1"/>
  <c r="C11" i="37"/>
  <c r="F6" i="37"/>
  <c r="E10" i="37" s="1"/>
  <c r="E12" i="37" s="1"/>
  <c r="E20" i="37"/>
  <c r="E21" i="37" s="1"/>
  <c r="E16" i="37"/>
  <c r="E17" i="37" l="1"/>
  <c r="E23" i="37" s="1"/>
  <c r="F23" i="37" s="1"/>
  <c r="F239" i="36" l="1"/>
  <c r="F240" i="36"/>
  <c r="F241" i="36"/>
  <c r="F242" i="36"/>
  <c r="F243" i="36"/>
  <c r="F244" i="36"/>
  <c r="F245" i="36"/>
  <c r="F246" i="36"/>
  <c r="F247" i="36"/>
  <c r="F248" i="36"/>
  <c r="F249" i="36"/>
  <c r="F250" i="36"/>
  <c r="F238" i="36"/>
  <c r="C46" i="13" l="1"/>
  <c r="B38" i="25"/>
  <c r="E37" i="36"/>
  <c r="E8" i="36"/>
  <c r="E5" i="36"/>
  <c r="C68" i="25"/>
  <c r="D68" i="25"/>
  <c r="E68" i="25"/>
  <c r="F68" i="25"/>
  <c r="G68" i="25"/>
  <c r="H68" i="25"/>
  <c r="I68" i="25"/>
  <c r="J68" i="25"/>
  <c r="K68" i="25"/>
  <c r="L68" i="25"/>
  <c r="M68" i="25"/>
  <c r="B68" i="25"/>
  <c r="C46" i="25"/>
  <c r="D46" i="25"/>
  <c r="E46" i="25"/>
  <c r="F46" i="25"/>
  <c r="G46" i="25"/>
  <c r="H46" i="25"/>
  <c r="I46" i="25"/>
  <c r="J46" i="25"/>
  <c r="K46" i="25"/>
  <c r="L46" i="25"/>
  <c r="M46" i="25"/>
  <c r="B46" i="25"/>
  <c r="C38" i="25"/>
  <c r="D38" i="25"/>
  <c r="E38" i="25"/>
  <c r="F38" i="25"/>
  <c r="G38" i="25"/>
  <c r="H38" i="25"/>
  <c r="I38" i="25"/>
  <c r="J38" i="25"/>
  <c r="K38" i="25"/>
  <c r="L38" i="25"/>
  <c r="M38" i="25"/>
  <c r="C55" i="29" l="1"/>
  <c r="D55" i="29"/>
  <c r="E55" i="29"/>
  <c r="F55" i="29"/>
  <c r="G55" i="29"/>
  <c r="H55" i="29"/>
  <c r="I55" i="29"/>
  <c r="J55" i="29"/>
  <c r="K55" i="29"/>
  <c r="L55" i="29"/>
  <c r="M55" i="29"/>
  <c r="B55" i="29"/>
  <c r="B62" i="25"/>
  <c r="C62" i="25"/>
  <c r="D62" i="25"/>
  <c r="E62" i="25"/>
  <c r="F62" i="25"/>
  <c r="G62" i="25"/>
  <c r="H62" i="25"/>
  <c r="I62" i="25"/>
  <c r="J62" i="25"/>
  <c r="K62" i="25"/>
  <c r="L62" i="25"/>
  <c r="M62" i="25"/>
  <c r="B45" i="16"/>
  <c r="B128" i="25"/>
  <c r="C128" i="25"/>
  <c r="D128" i="25"/>
  <c r="E128" i="25"/>
  <c r="F128" i="25"/>
  <c r="G128" i="25"/>
  <c r="H128" i="25"/>
  <c r="I128" i="25"/>
  <c r="J128" i="25"/>
  <c r="K128" i="25"/>
  <c r="L128" i="25"/>
  <c r="M128" i="25"/>
  <c r="C129" i="25"/>
  <c r="D129" i="25"/>
  <c r="E129" i="25"/>
  <c r="F129" i="25"/>
  <c r="G129" i="25"/>
  <c r="H129" i="25"/>
  <c r="I129" i="25"/>
  <c r="J129" i="25"/>
  <c r="K129" i="25"/>
  <c r="L129" i="25"/>
  <c r="L130" i="25" s="1"/>
  <c r="L131" i="25" s="1"/>
  <c r="M129" i="25"/>
  <c r="M130" i="25" s="1"/>
  <c r="M131" i="25" s="1"/>
  <c r="B129" i="25"/>
  <c r="M110" i="29"/>
  <c r="L110" i="29"/>
  <c r="K110" i="29"/>
  <c r="J110" i="29"/>
  <c r="I110" i="29"/>
  <c r="H110" i="29"/>
  <c r="G110" i="29"/>
  <c r="F110" i="29"/>
  <c r="E110" i="29"/>
  <c r="D110" i="29"/>
  <c r="C110" i="29"/>
  <c r="B110" i="29"/>
  <c r="M109" i="29"/>
  <c r="L109" i="29"/>
  <c r="K109" i="29"/>
  <c r="J109" i="29"/>
  <c r="J111" i="29" s="1"/>
  <c r="J112" i="29" s="1"/>
  <c r="I109" i="29"/>
  <c r="I111" i="29" s="1"/>
  <c r="I112" i="29" s="1"/>
  <c r="H109" i="29"/>
  <c r="G109" i="29"/>
  <c r="F109" i="29"/>
  <c r="E109" i="29"/>
  <c r="D109" i="29"/>
  <c r="C109" i="29"/>
  <c r="B109" i="29"/>
  <c r="B111" i="29" s="1"/>
  <c r="B112" i="29" s="1"/>
  <c r="M101" i="29"/>
  <c r="L101" i="29"/>
  <c r="K101" i="29"/>
  <c r="J101" i="29"/>
  <c r="I101" i="29"/>
  <c r="H101" i="29"/>
  <c r="G101" i="29"/>
  <c r="F101" i="29"/>
  <c r="E101" i="29"/>
  <c r="D101" i="29"/>
  <c r="C101" i="29"/>
  <c r="B101" i="29"/>
  <c r="M100" i="29"/>
  <c r="L100" i="29"/>
  <c r="K100" i="29"/>
  <c r="J100" i="29"/>
  <c r="J102" i="29" s="1"/>
  <c r="J103" i="29" s="1"/>
  <c r="I100" i="29"/>
  <c r="I102" i="29" s="1"/>
  <c r="I103" i="29" s="1"/>
  <c r="H100" i="29"/>
  <c r="G100" i="29"/>
  <c r="F100" i="29"/>
  <c r="E100" i="29"/>
  <c r="D100" i="29"/>
  <c r="C100" i="29"/>
  <c r="B100" i="29"/>
  <c r="B102" i="29" s="1"/>
  <c r="B103" i="29" s="1"/>
  <c r="M89" i="29"/>
  <c r="L89" i="29"/>
  <c r="K89" i="29"/>
  <c r="J89" i="29"/>
  <c r="I89" i="29"/>
  <c r="H89" i="29"/>
  <c r="G89" i="29"/>
  <c r="F89" i="29"/>
  <c r="E89" i="29"/>
  <c r="D89" i="29"/>
  <c r="C89" i="29"/>
  <c r="B89" i="29"/>
  <c r="M88" i="29"/>
  <c r="L88" i="29"/>
  <c r="K88" i="29"/>
  <c r="J88" i="29"/>
  <c r="J90" i="29" s="1"/>
  <c r="J91" i="29" s="1"/>
  <c r="I88" i="29"/>
  <c r="I90" i="29" s="1"/>
  <c r="I91" i="29" s="1"/>
  <c r="H88" i="29"/>
  <c r="G88" i="29"/>
  <c r="F88" i="29"/>
  <c r="E88" i="29"/>
  <c r="D88" i="29"/>
  <c r="C88" i="29"/>
  <c r="B88" i="29"/>
  <c r="B90" i="29" s="1"/>
  <c r="B91" i="29" s="1"/>
  <c r="M81" i="29"/>
  <c r="L81" i="29"/>
  <c r="K81" i="29"/>
  <c r="J81" i="29"/>
  <c r="I81" i="29"/>
  <c r="H81" i="29"/>
  <c r="G81" i="29"/>
  <c r="F81" i="29"/>
  <c r="E81" i="29"/>
  <c r="D81" i="29"/>
  <c r="C81" i="29"/>
  <c r="B81" i="29"/>
  <c r="M80" i="29"/>
  <c r="L80" i="29"/>
  <c r="K80" i="29"/>
  <c r="J80" i="29"/>
  <c r="J82" i="29" s="1"/>
  <c r="J83" i="29" s="1"/>
  <c r="I80" i="29"/>
  <c r="I82" i="29" s="1"/>
  <c r="I83" i="29" s="1"/>
  <c r="H80" i="29"/>
  <c r="G80" i="29"/>
  <c r="F80" i="29"/>
  <c r="E80" i="29"/>
  <c r="D80" i="29"/>
  <c r="C80" i="29"/>
  <c r="B80" i="29"/>
  <c r="B82" i="29" s="1"/>
  <c r="B83" i="29" s="1"/>
  <c r="M72" i="29"/>
  <c r="L72" i="29"/>
  <c r="K72" i="29"/>
  <c r="J72" i="29"/>
  <c r="I72" i="29"/>
  <c r="H72" i="29"/>
  <c r="G72" i="29"/>
  <c r="F72" i="29"/>
  <c r="E72" i="29"/>
  <c r="D72" i="29"/>
  <c r="C72" i="29"/>
  <c r="B72" i="29"/>
  <c r="M71" i="29"/>
  <c r="L71" i="29"/>
  <c r="K71" i="29"/>
  <c r="J71" i="29"/>
  <c r="J73" i="29" s="1"/>
  <c r="J74" i="29" s="1"/>
  <c r="I71" i="29"/>
  <c r="I73" i="29" s="1"/>
  <c r="I74" i="29" s="1"/>
  <c r="H71" i="29"/>
  <c r="G71" i="29"/>
  <c r="F71" i="29"/>
  <c r="E71" i="29"/>
  <c r="D71" i="29"/>
  <c r="C71" i="29"/>
  <c r="B71" i="29"/>
  <c r="B73" i="29" s="1"/>
  <c r="B74" i="29" s="1"/>
  <c r="M64" i="29"/>
  <c r="L64" i="29"/>
  <c r="K64" i="29"/>
  <c r="J64" i="29"/>
  <c r="I64" i="29"/>
  <c r="H64" i="29"/>
  <c r="G64" i="29"/>
  <c r="F64" i="29"/>
  <c r="E64" i="29"/>
  <c r="D64" i="29"/>
  <c r="C64" i="29"/>
  <c r="B64" i="29"/>
  <c r="M63" i="29"/>
  <c r="L63" i="29"/>
  <c r="K63" i="29"/>
  <c r="J63" i="29"/>
  <c r="J65" i="29" s="1"/>
  <c r="J66" i="29" s="1"/>
  <c r="I63" i="29"/>
  <c r="I65" i="29" s="1"/>
  <c r="I66" i="29" s="1"/>
  <c r="H63" i="29"/>
  <c r="G63" i="29"/>
  <c r="F63" i="29"/>
  <c r="E63" i="29"/>
  <c r="D63" i="29"/>
  <c r="C63" i="29"/>
  <c r="B63" i="29"/>
  <c r="B65" i="29" s="1"/>
  <c r="B66" i="29" s="1"/>
  <c r="M26" i="29"/>
  <c r="L26" i="29"/>
  <c r="K26" i="29"/>
  <c r="J26" i="29"/>
  <c r="I26" i="29"/>
  <c r="H26" i="29"/>
  <c r="G26" i="29"/>
  <c r="F26" i="29"/>
  <c r="E26" i="29"/>
  <c r="D26" i="29"/>
  <c r="C26" i="29"/>
  <c r="B26" i="29"/>
  <c r="M25" i="29"/>
  <c r="L25" i="29"/>
  <c r="K25" i="29"/>
  <c r="J25" i="29"/>
  <c r="I25" i="29"/>
  <c r="H25" i="29"/>
  <c r="G25" i="29"/>
  <c r="F25" i="29"/>
  <c r="E25" i="29"/>
  <c r="D25" i="29"/>
  <c r="C25" i="29"/>
  <c r="B25" i="29"/>
  <c r="B27" i="29" s="1"/>
  <c r="M7" i="29"/>
  <c r="L7" i="29"/>
  <c r="K7" i="29"/>
  <c r="J7" i="29"/>
  <c r="I7" i="29"/>
  <c r="H7" i="29"/>
  <c r="G7" i="29"/>
  <c r="F7" i="29"/>
  <c r="E7" i="29"/>
  <c r="D7" i="29"/>
  <c r="C7" i="29"/>
  <c r="B7" i="29"/>
  <c r="D1" i="29"/>
  <c r="M115" i="25"/>
  <c r="B115" i="25"/>
  <c r="B116" i="25"/>
  <c r="C115" i="25"/>
  <c r="D115" i="25"/>
  <c r="E115" i="25"/>
  <c r="F115" i="25"/>
  <c r="G115" i="25"/>
  <c r="H115" i="25"/>
  <c r="I115" i="25"/>
  <c r="J115" i="25"/>
  <c r="K115" i="25"/>
  <c r="L115" i="25"/>
  <c r="C116" i="25"/>
  <c r="D116" i="25"/>
  <c r="E116" i="25"/>
  <c r="F116" i="25"/>
  <c r="G116" i="25"/>
  <c r="H116" i="25"/>
  <c r="I116" i="25"/>
  <c r="J116" i="25"/>
  <c r="K116" i="25"/>
  <c r="L116" i="25"/>
  <c r="M116" i="25"/>
  <c r="C106" i="25"/>
  <c r="D106" i="25"/>
  <c r="E106" i="25"/>
  <c r="F106" i="25"/>
  <c r="G106" i="25"/>
  <c r="H106" i="25"/>
  <c r="I106" i="25"/>
  <c r="J106" i="25"/>
  <c r="K106" i="25"/>
  <c r="L106" i="25"/>
  <c r="M106" i="25"/>
  <c r="C107" i="25"/>
  <c r="D107" i="25"/>
  <c r="E107" i="25"/>
  <c r="F107" i="25"/>
  <c r="G107" i="25"/>
  <c r="H107" i="25"/>
  <c r="I107" i="25"/>
  <c r="J107" i="25"/>
  <c r="K107" i="25"/>
  <c r="L107" i="25"/>
  <c r="M107" i="25"/>
  <c r="C77" i="25"/>
  <c r="D77" i="25"/>
  <c r="E77" i="25"/>
  <c r="F77" i="25"/>
  <c r="G77" i="25"/>
  <c r="H77" i="25"/>
  <c r="I77" i="25"/>
  <c r="J77" i="25"/>
  <c r="K77" i="25"/>
  <c r="L77" i="25"/>
  <c r="M77" i="25"/>
  <c r="C78" i="25"/>
  <c r="D78" i="25"/>
  <c r="E78" i="25"/>
  <c r="F78" i="25"/>
  <c r="G78" i="25"/>
  <c r="H78" i="25"/>
  <c r="I78" i="25"/>
  <c r="J78" i="25"/>
  <c r="K78" i="25"/>
  <c r="L78" i="25"/>
  <c r="M78" i="25"/>
  <c r="B78" i="25"/>
  <c r="B77" i="25"/>
  <c r="C94" i="25"/>
  <c r="D94" i="25"/>
  <c r="E94" i="25"/>
  <c r="F94" i="25"/>
  <c r="G94" i="25"/>
  <c r="H94" i="25"/>
  <c r="I94" i="25"/>
  <c r="J94" i="25"/>
  <c r="K94" i="25"/>
  <c r="L94" i="25"/>
  <c r="M94" i="25"/>
  <c r="C95" i="25"/>
  <c r="D95" i="25"/>
  <c r="E95" i="25"/>
  <c r="F95" i="25"/>
  <c r="G95" i="25"/>
  <c r="H95" i="25"/>
  <c r="I95" i="25"/>
  <c r="J95" i="25"/>
  <c r="K95" i="25"/>
  <c r="L95" i="25"/>
  <c r="M95" i="25"/>
  <c r="B95" i="25"/>
  <c r="B94" i="25"/>
  <c r="B106" i="25"/>
  <c r="B107" i="25"/>
  <c r="C69" i="25"/>
  <c r="D69" i="25"/>
  <c r="E69" i="25"/>
  <c r="F69" i="25"/>
  <c r="G69" i="25"/>
  <c r="H69" i="25"/>
  <c r="I69" i="25"/>
  <c r="J69" i="25"/>
  <c r="K69" i="25"/>
  <c r="L69" i="25"/>
  <c r="M69" i="25"/>
  <c r="B69" i="25"/>
  <c r="C86" i="25"/>
  <c r="D86" i="25"/>
  <c r="E86" i="25"/>
  <c r="F86" i="25"/>
  <c r="G86" i="25"/>
  <c r="H86" i="25"/>
  <c r="I86" i="25"/>
  <c r="J86" i="25"/>
  <c r="K86" i="25"/>
  <c r="L86" i="25"/>
  <c r="M86" i="25"/>
  <c r="C87" i="25"/>
  <c r="D87" i="25"/>
  <c r="E87" i="25"/>
  <c r="F87" i="25"/>
  <c r="G87" i="25"/>
  <c r="H87" i="25"/>
  <c r="I87" i="25"/>
  <c r="J87" i="25"/>
  <c r="K87" i="25"/>
  <c r="L87" i="25"/>
  <c r="M87" i="25"/>
  <c r="B87" i="25"/>
  <c r="B70" i="25"/>
  <c r="L70" i="25"/>
  <c r="M70" i="25"/>
  <c r="E12" i="28"/>
  <c r="E9" i="28"/>
  <c r="E8" i="28"/>
  <c r="W47" i="28"/>
  <c r="S47" i="28"/>
  <c r="O47" i="28"/>
  <c r="K47" i="28"/>
  <c r="G47" i="28"/>
  <c r="C47" i="28"/>
  <c r="U35" i="28"/>
  <c r="Q35" i="28"/>
  <c r="M35" i="28"/>
  <c r="I35" i="28"/>
  <c r="E35" i="28"/>
  <c r="A35" i="28"/>
  <c r="W32" i="28"/>
  <c r="S32" i="28"/>
  <c r="O32" i="28"/>
  <c r="K32" i="28"/>
  <c r="G32" i="28"/>
  <c r="C32" i="28"/>
  <c r="U20" i="28"/>
  <c r="Q20" i="28"/>
  <c r="M20" i="28"/>
  <c r="I20" i="28"/>
  <c r="E20" i="28"/>
  <c r="A20" i="28"/>
  <c r="W32" i="27"/>
  <c r="S32" i="27"/>
  <c r="O32" i="27"/>
  <c r="O33" i="27" s="1"/>
  <c r="W47" i="27"/>
  <c r="S47" i="27"/>
  <c r="O47" i="27"/>
  <c r="K47" i="27"/>
  <c r="G47" i="27"/>
  <c r="C47" i="27"/>
  <c r="U35" i="27"/>
  <c r="Q35" i="27"/>
  <c r="M35" i="27"/>
  <c r="I35" i="27"/>
  <c r="E35" i="27"/>
  <c r="A35" i="27"/>
  <c r="W33" i="27"/>
  <c r="K32" i="27"/>
  <c r="K33" i="27" s="1"/>
  <c r="G32" i="27"/>
  <c r="G33" i="27" s="1"/>
  <c r="C32" i="27"/>
  <c r="C33" i="27" s="1"/>
  <c r="U20" i="27"/>
  <c r="Q20" i="27"/>
  <c r="M20" i="27"/>
  <c r="I20" i="27"/>
  <c r="E20" i="27"/>
  <c r="A20" i="27"/>
  <c r="E17" i="27"/>
  <c r="E16" i="27"/>
  <c r="E15" i="27"/>
  <c r="O48" i="27" s="1"/>
  <c r="E14" i="27"/>
  <c r="E13" i="27"/>
  <c r="E12" i="27"/>
  <c r="C48" i="27" s="1"/>
  <c r="E11" i="27"/>
  <c r="E10" i="27"/>
  <c r="E9" i="27"/>
  <c r="E8" i="27"/>
  <c r="E7" i="27"/>
  <c r="E6" i="27"/>
  <c r="G65" i="29" l="1"/>
  <c r="G66" i="29" s="1"/>
  <c r="G73" i="29"/>
  <c r="G74" i="29" s="1"/>
  <c r="G82" i="29"/>
  <c r="G83" i="29" s="1"/>
  <c r="G90" i="29"/>
  <c r="G91" i="29" s="1"/>
  <c r="G102" i="29"/>
  <c r="G103" i="29" s="1"/>
  <c r="G111" i="29"/>
  <c r="G112" i="29" s="1"/>
  <c r="H65" i="29"/>
  <c r="H66" i="29" s="1"/>
  <c r="H73" i="29"/>
  <c r="H74" i="29" s="1"/>
  <c r="H82" i="29"/>
  <c r="H83" i="29" s="1"/>
  <c r="H90" i="29"/>
  <c r="H91" i="29" s="1"/>
  <c r="H102" i="29"/>
  <c r="H103" i="29" s="1"/>
  <c r="H111" i="29"/>
  <c r="H112" i="29" s="1"/>
  <c r="F102" i="29"/>
  <c r="F103" i="29" s="1"/>
  <c r="F111" i="29"/>
  <c r="F112" i="29" s="1"/>
  <c r="E130" i="25"/>
  <c r="E131" i="25" s="1"/>
  <c r="F130" i="25"/>
  <c r="F131" i="25" s="1"/>
  <c r="I130" i="25"/>
  <c r="I131" i="25" s="1"/>
  <c r="D130" i="25"/>
  <c r="D131" i="25" s="1"/>
  <c r="J130" i="25"/>
  <c r="J131" i="25" s="1"/>
  <c r="B130" i="25"/>
  <c r="B131" i="25" s="1"/>
  <c r="I79" i="25"/>
  <c r="I80" i="25" s="1"/>
  <c r="I96" i="25"/>
  <c r="I97" i="25" s="1"/>
  <c r="C27" i="29"/>
  <c r="D27" i="29" s="1"/>
  <c r="E27" i="29" s="1"/>
  <c r="F27" i="29" s="1"/>
  <c r="G27" i="29" s="1"/>
  <c r="H27" i="29" s="1"/>
  <c r="I27" i="29" s="1"/>
  <c r="J27" i="29" s="1"/>
  <c r="K27" i="29" s="1"/>
  <c r="L27" i="29" s="1"/>
  <c r="M27" i="29" s="1"/>
  <c r="K65" i="29"/>
  <c r="K66" i="29" s="1"/>
  <c r="C73" i="29"/>
  <c r="C74" i="29" s="1"/>
  <c r="K82" i="29"/>
  <c r="K83" i="29" s="1"/>
  <c r="C90" i="29"/>
  <c r="C91" i="29" s="1"/>
  <c r="K102" i="29"/>
  <c r="K103" i="29" s="1"/>
  <c r="C111" i="29"/>
  <c r="C112" i="29" s="1"/>
  <c r="D65" i="29"/>
  <c r="D66" i="29" s="1"/>
  <c r="L73" i="29"/>
  <c r="L74" i="29" s="1"/>
  <c r="D82" i="29"/>
  <c r="D83" i="29" s="1"/>
  <c r="D90" i="29"/>
  <c r="D91" i="29" s="1"/>
  <c r="D102" i="29"/>
  <c r="D103" i="29" s="1"/>
  <c r="E65" i="29"/>
  <c r="E66" i="29" s="1"/>
  <c r="M65" i="29"/>
  <c r="M66" i="29" s="1"/>
  <c r="E73" i="29"/>
  <c r="E74" i="29" s="1"/>
  <c r="M73" i="29"/>
  <c r="M74" i="29" s="1"/>
  <c r="E82" i="29"/>
  <c r="E83" i="29" s="1"/>
  <c r="M82" i="29"/>
  <c r="M83" i="29" s="1"/>
  <c r="E90" i="29"/>
  <c r="E91" i="29" s="1"/>
  <c r="M90" i="29"/>
  <c r="M91" i="29" s="1"/>
  <c r="E102" i="29"/>
  <c r="E103" i="29" s="1"/>
  <c r="M102" i="29"/>
  <c r="M103" i="29" s="1"/>
  <c r="E111" i="29"/>
  <c r="E112" i="29" s="1"/>
  <c r="M111" i="29"/>
  <c r="M112" i="29" s="1"/>
  <c r="C65" i="29"/>
  <c r="C66" i="29" s="1"/>
  <c r="K73" i="29"/>
  <c r="K74" i="29" s="1"/>
  <c r="C82" i="29"/>
  <c r="C83" i="29" s="1"/>
  <c r="K90" i="29"/>
  <c r="K91" i="29" s="1"/>
  <c r="C102" i="29"/>
  <c r="C103" i="29" s="1"/>
  <c r="K111" i="29"/>
  <c r="K112" i="29" s="1"/>
  <c r="L65" i="29"/>
  <c r="L66" i="29" s="1"/>
  <c r="D73" i="29"/>
  <c r="D74" i="29" s="1"/>
  <c r="L82" i="29"/>
  <c r="L83" i="29" s="1"/>
  <c r="L90" i="29"/>
  <c r="L91" i="29" s="1"/>
  <c r="L102" i="29"/>
  <c r="L103" i="29" s="1"/>
  <c r="D111" i="29"/>
  <c r="D112" i="29" s="1"/>
  <c r="L111" i="29"/>
  <c r="L112" i="29" s="1"/>
  <c r="F65" i="29"/>
  <c r="F66" i="29" s="1"/>
  <c r="F73" i="29"/>
  <c r="F74" i="29" s="1"/>
  <c r="F82" i="29"/>
  <c r="F83" i="29" s="1"/>
  <c r="F90" i="29"/>
  <c r="F91" i="29" s="1"/>
  <c r="G130" i="25"/>
  <c r="G131" i="25" s="1"/>
  <c r="H130" i="25"/>
  <c r="H131" i="25" s="1"/>
  <c r="K130" i="25"/>
  <c r="K131" i="25" s="1"/>
  <c r="C130" i="25"/>
  <c r="C131" i="25" s="1"/>
  <c r="D88" i="25"/>
  <c r="D89" i="25" s="1"/>
  <c r="C108" i="25"/>
  <c r="C109" i="25" s="1"/>
  <c r="J96" i="25"/>
  <c r="J97" i="25" s="1"/>
  <c r="H108" i="25"/>
  <c r="H109" i="25" s="1"/>
  <c r="L71" i="25"/>
  <c r="L72" i="25" s="1"/>
  <c r="K96" i="25"/>
  <c r="K97" i="25" s="1"/>
  <c r="I108" i="25"/>
  <c r="I109" i="25" s="1"/>
  <c r="F96" i="25"/>
  <c r="F97" i="25" s="1"/>
  <c r="E96" i="25"/>
  <c r="E97" i="25" s="1"/>
  <c r="F79" i="25"/>
  <c r="F80" i="25" s="1"/>
  <c r="M79" i="25"/>
  <c r="M80" i="25" s="1"/>
  <c r="E79" i="25"/>
  <c r="E80" i="25" s="1"/>
  <c r="D117" i="25"/>
  <c r="D118" i="25" s="1"/>
  <c r="E117" i="25"/>
  <c r="E118" i="25" s="1"/>
  <c r="M117" i="25"/>
  <c r="M118" i="25" s="1"/>
  <c r="B96" i="25"/>
  <c r="B97" i="25" s="1"/>
  <c r="K117" i="25"/>
  <c r="K118" i="25" s="1"/>
  <c r="L117" i="25"/>
  <c r="L118" i="25" s="1"/>
  <c r="J79" i="25"/>
  <c r="J80" i="25" s="1"/>
  <c r="B71" i="25"/>
  <c r="B79" i="25"/>
  <c r="B80" i="25" s="1"/>
  <c r="M88" i="25"/>
  <c r="M89" i="25" s="1"/>
  <c r="L79" i="25"/>
  <c r="L80" i="25" s="1"/>
  <c r="L96" i="25"/>
  <c r="L97" i="25" s="1"/>
  <c r="D96" i="25"/>
  <c r="D97" i="25" s="1"/>
  <c r="D79" i="25"/>
  <c r="D80" i="25" s="1"/>
  <c r="L108" i="25"/>
  <c r="L109" i="25" s="1"/>
  <c r="D108" i="25"/>
  <c r="D109" i="25" s="1"/>
  <c r="C117" i="25"/>
  <c r="C118" i="25" s="1"/>
  <c r="M71" i="25"/>
  <c r="M72" i="25" s="1"/>
  <c r="C96" i="25"/>
  <c r="C97" i="25" s="1"/>
  <c r="K79" i="25"/>
  <c r="K80" i="25" s="1"/>
  <c r="C79" i="25"/>
  <c r="C80" i="25" s="1"/>
  <c r="B108" i="25"/>
  <c r="B109" i="25" s="1"/>
  <c r="C88" i="25"/>
  <c r="C89" i="25" s="1"/>
  <c r="I117" i="25"/>
  <c r="I118" i="25" s="1"/>
  <c r="B117" i="25"/>
  <c r="B118" i="25" s="1"/>
  <c r="L88" i="25"/>
  <c r="L89" i="25" s="1"/>
  <c r="H96" i="25"/>
  <c r="H97" i="25" s="1"/>
  <c r="H79" i="25"/>
  <c r="H80" i="25" s="1"/>
  <c r="K88" i="25"/>
  <c r="K89" i="25" s="1"/>
  <c r="F88" i="25"/>
  <c r="F89" i="25" s="1"/>
  <c r="G96" i="25"/>
  <c r="G97" i="25" s="1"/>
  <c r="G79" i="25"/>
  <c r="G80" i="25" s="1"/>
  <c r="G117" i="25"/>
  <c r="G118" i="25" s="1"/>
  <c r="E11" i="28"/>
  <c r="K108" i="25"/>
  <c r="K109" i="25" s="1"/>
  <c r="F117" i="25"/>
  <c r="F118" i="25" s="1"/>
  <c r="H88" i="25"/>
  <c r="H89" i="25" s="1"/>
  <c r="E108" i="25"/>
  <c r="E109" i="25" s="1"/>
  <c r="M96" i="25"/>
  <c r="M97" i="25" s="1"/>
  <c r="J88" i="25"/>
  <c r="J89" i="25" s="1"/>
  <c r="I88" i="25"/>
  <c r="I89" i="25" s="1"/>
  <c r="G88" i="25"/>
  <c r="G89" i="25" s="1"/>
  <c r="E88" i="25"/>
  <c r="E89" i="25" s="1"/>
  <c r="J117" i="25"/>
  <c r="J118" i="25" s="1"/>
  <c r="H117" i="25"/>
  <c r="H118" i="25" s="1"/>
  <c r="M108" i="25"/>
  <c r="M109" i="25" s="1"/>
  <c r="J108" i="25"/>
  <c r="J109" i="25" s="1"/>
  <c r="G108" i="25"/>
  <c r="G109" i="25" s="1"/>
  <c r="F108" i="25"/>
  <c r="F109" i="25" s="1"/>
  <c r="E13" i="28"/>
  <c r="G48" i="28" s="1"/>
  <c r="E16" i="28"/>
  <c r="S48" i="28" s="1"/>
  <c r="S33" i="27"/>
  <c r="S48" i="27"/>
  <c r="W48" i="27"/>
  <c r="G48" i="27"/>
  <c r="K48" i="27"/>
  <c r="E14" i="28"/>
  <c r="K48" i="28" s="1"/>
  <c r="E7" i="28"/>
  <c r="G33" i="28" s="1"/>
  <c r="E15" i="28"/>
  <c r="O48" i="28" s="1"/>
  <c r="K33" i="28"/>
  <c r="E10" i="28"/>
  <c r="S33" i="28" s="1"/>
  <c r="C48" i="28"/>
  <c r="E6" i="28"/>
  <c r="C33" i="28" s="1"/>
  <c r="E17" i="28"/>
  <c r="W48" i="28" s="1"/>
  <c r="W33" i="28"/>
  <c r="O33" i="28"/>
  <c r="B86" i="25"/>
  <c r="B88" i="25" s="1"/>
  <c r="B89" i="25" s="1"/>
  <c r="C70" i="25"/>
  <c r="C71" i="25" s="1"/>
  <c r="D70" i="25"/>
  <c r="D71" i="25" s="1"/>
  <c r="E70" i="25"/>
  <c r="E71" i="25" s="1"/>
  <c r="F70" i="25"/>
  <c r="F71" i="25" s="1"/>
  <c r="G70" i="25"/>
  <c r="G71" i="25" s="1"/>
  <c r="H70" i="25"/>
  <c r="H71" i="25" s="1"/>
  <c r="I70" i="25"/>
  <c r="I71" i="25" s="1"/>
  <c r="J70" i="25"/>
  <c r="J71" i="25" s="1"/>
  <c r="K70" i="25"/>
  <c r="C31" i="25"/>
  <c r="D31" i="25"/>
  <c r="E31" i="25"/>
  <c r="F31" i="25"/>
  <c r="G31" i="25"/>
  <c r="H31" i="25"/>
  <c r="I31" i="25"/>
  <c r="J31" i="25"/>
  <c r="K31" i="25"/>
  <c r="L31" i="25"/>
  <c r="M31" i="25"/>
  <c r="B31" i="25"/>
  <c r="C30" i="25"/>
  <c r="D30" i="25"/>
  <c r="E30" i="25"/>
  <c r="F30" i="25"/>
  <c r="G30" i="25"/>
  <c r="H30" i="25"/>
  <c r="I30" i="25"/>
  <c r="J30" i="25"/>
  <c r="K30" i="25"/>
  <c r="L30" i="25"/>
  <c r="M30" i="25"/>
  <c r="B30" i="25"/>
  <c r="B32" i="25" s="1"/>
  <c r="M7" i="25"/>
  <c r="L7" i="25"/>
  <c r="K7" i="25"/>
  <c r="J7" i="25"/>
  <c r="I7" i="25"/>
  <c r="H7" i="25"/>
  <c r="G7" i="25"/>
  <c r="F7" i="25"/>
  <c r="E7" i="25"/>
  <c r="D7" i="25"/>
  <c r="C7" i="25"/>
  <c r="B7" i="25"/>
  <c r="D1" i="25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B63" i="13"/>
  <c r="B62" i="13"/>
  <c r="C65" i="4"/>
  <c r="D65" i="4"/>
  <c r="E65" i="4"/>
  <c r="F65" i="4"/>
  <c r="G65" i="4"/>
  <c r="H65" i="4"/>
  <c r="I65" i="4"/>
  <c r="J65" i="4"/>
  <c r="K65" i="4"/>
  <c r="C66" i="4"/>
  <c r="D66" i="4"/>
  <c r="E66" i="4"/>
  <c r="F66" i="4"/>
  <c r="G66" i="4"/>
  <c r="H66" i="4"/>
  <c r="I66" i="4"/>
  <c r="J66" i="4"/>
  <c r="K66" i="4"/>
  <c r="B66" i="4"/>
  <c r="B65" i="4"/>
  <c r="K71" i="25" l="1"/>
  <c r="K72" i="25" s="1"/>
  <c r="E72" i="25"/>
  <c r="B72" i="25"/>
  <c r="H72" i="25"/>
  <c r="C72" i="25"/>
  <c r="J72" i="25"/>
  <c r="D72" i="25"/>
  <c r="G72" i="25"/>
  <c r="F72" i="25"/>
  <c r="I72" i="25"/>
  <c r="C32" i="25"/>
  <c r="D32" i="25" s="1"/>
  <c r="E32" i="25" s="1"/>
  <c r="F32" i="25" s="1"/>
  <c r="G32" i="25" s="1"/>
  <c r="H32" i="25" s="1"/>
  <c r="I32" i="25" s="1"/>
  <c r="J32" i="25" s="1"/>
  <c r="K32" i="25" s="1"/>
  <c r="L32" i="25" s="1"/>
  <c r="M32" i="25" s="1"/>
  <c r="K116" i="16" l="1"/>
  <c r="J116" i="16"/>
  <c r="I116" i="16"/>
  <c r="H116" i="16"/>
  <c r="G116" i="16"/>
  <c r="F116" i="16"/>
  <c r="E116" i="16"/>
  <c r="E117" i="16" s="1"/>
  <c r="E118" i="16" s="1"/>
  <c r="D116" i="16"/>
  <c r="C116" i="16"/>
  <c r="B116" i="16"/>
  <c r="K115" i="16"/>
  <c r="K117" i="16" s="1"/>
  <c r="K118" i="16" s="1"/>
  <c r="J115" i="16"/>
  <c r="J117" i="16" s="1"/>
  <c r="J118" i="16" s="1"/>
  <c r="I115" i="16"/>
  <c r="H115" i="16"/>
  <c r="G115" i="16"/>
  <c r="G117" i="16" s="1"/>
  <c r="G118" i="16" s="1"/>
  <c r="F115" i="16"/>
  <c r="E115" i="16"/>
  <c r="D115" i="16"/>
  <c r="C115" i="16"/>
  <c r="C117" i="16" s="1"/>
  <c r="C118" i="16" s="1"/>
  <c r="B115" i="16"/>
  <c r="B117" i="16" s="1"/>
  <c r="B118" i="16" s="1"/>
  <c r="K102" i="16"/>
  <c r="J102" i="16"/>
  <c r="I102" i="16"/>
  <c r="H102" i="16"/>
  <c r="G102" i="16"/>
  <c r="F102" i="16"/>
  <c r="E102" i="16"/>
  <c r="E103" i="16" s="1"/>
  <c r="E104" i="16" s="1"/>
  <c r="D102" i="16"/>
  <c r="C102" i="16"/>
  <c r="B102" i="16"/>
  <c r="K101" i="16"/>
  <c r="K103" i="16" s="1"/>
  <c r="K104" i="16" s="1"/>
  <c r="J101" i="16"/>
  <c r="I101" i="16"/>
  <c r="I103" i="16" s="1"/>
  <c r="I104" i="16" s="1"/>
  <c r="H101" i="16"/>
  <c r="G101" i="16"/>
  <c r="G103" i="16" s="1"/>
  <c r="G104" i="16" s="1"/>
  <c r="F101" i="16"/>
  <c r="E101" i="16"/>
  <c r="D101" i="16"/>
  <c r="D103" i="16" s="1"/>
  <c r="D104" i="16" s="1"/>
  <c r="C101" i="16"/>
  <c r="C103" i="16" s="1"/>
  <c r="C104" i="16" s="1"/>
  <c r="B101" i="16"/>
  <c r="K93" i="16"/>
  <c r="K94" i="16" s="1"/>
  <c r="K95" i="16" s="1"/>
  <c r="J93" i="16"/>
  <c r="I93" i="16"/>
  <c r="H93" i="16"/>
  <c r="G93" i="16"/>
  <c r="F93" i="16"/>
  <c r="E93" i="16"/>
  <c r="D93" i="16"/>
  <c r="C93" i="16"/>
  <c r="C94" i="16" s="1"/>
  <c r="C95" i="16" s="1"/>
  <c r="B93" i="16"/>
  <c r="K92" i="16"/>
  <c r="J92" i="16"/>
  <c r="J94" i="16" s="1"/>
  <c r="J95" i="16" s="1"/>
  <c r="I92" i="16"/>
  <c r="I94" i="16" s="1"/>
  <c r="I95" i="16" s="1"/>
  <c r="H92" i="16"/>
  <c r="G92" i="16"/>
  <c r="F92" i="16"/>
  <c r="E92" i="16"/>
  <c r="D92" i="16"/>
  <c r="D94" i="16" s="1"/>
  <c r="D95" i="16" s="1"/>
  <c r="C92" i="16"/>
  <c r="B92" i="16"/>
  <c r="B94" i="16" s="1"/>
  <c r="B95" i="16" s="1"/>
  <c r="K80" i="16"/>
  <c r="J80" i="16"/>
  <c r="I80" i="16"/>
  <c r="H80" i="16"/>
  <c r="G80" i="16"/>
  <c r="F80" i="16"/>
  <c r="E80" i="16"/>
  <c r="D80" i="16"/>
  <c r="D81" i="16" s="1"/>
  <c r="D82" i="16" s="1"/>
  <c r="C80" i="16"/>
  <c r="B80" i="16"/>
  <c r="K79" i="16"/>
  <c r="J79" i="16"/>
  <c r="I79" i="16"/>
  <c r="I81" i="16" s="1"/>
  <c r="I82" i="16" s="1"/>
  <c r="H79" i="16"/>
  <c r="G79" i="16"/>
  <c r="G81" i="16" s="1"/>
  <c r="G82" i="16" s="1"/>
  <c r="F79" i="16"/>
  <c r="E79" i="16"/>
  <c r="D79" i="16"/>
  <c r="C79" i="16"/>
  <c r="C81" i="16" s="1"/>
  <c r="C82" i="16" s="1"/>
  <c r="B79" i="16"/>
  <c r="K71" i="16"/>
  <c r="K72" i="16" s="1"/>
  <c r="K73" i="16" s="1"/>
  <c r="J71" i="16"/>
  <c r="I71" i="16"/>
  <c r="H71" i="16"/>
  <c r="G71" i="16"/>
  <c r="F71" i="16"/>
  <c r="E71" i="16"/>
  <c r="D71" i="16"/>
  <c r="C71" i="16"/>
  <c r="B71" i="16"/>
  <c r="K70" i="16"/>
  <c r="J70" i="16"/>
  <c r="I70" i="16"/>
  <c r="H70" i="16"/>
  <c r="H72" i="16" s="1"/>
  <c r="H73" i="16" s="1"/>
  <c r="G70" i="16"/>
  <c r="G72" i="16" s="1"/>
  <c r="G73" i="16" s="1"/>
  <c r="F70" i="16"/>
  <c r="E70" i="16"/>
  <c r="D70" i="16"/>
  <c r="D72" i="16" s="1"/>
  <c r="D73" i="16" s="1"/>
  <c r="C70" i="16"/>
  <c r="C72" i="16" s="1"/>
  <c r="C73" i="16" s="1"/>
  <c r="B70" i="16"/>
  <c r="K62" i="16"/>
  <c r="J62" i="16"/>
  <c r="I62" i="16"/>
  <c r="H62" i="16"/>
  <c r="G62" i="16"/>
  <c r="F62" i="16"/>
  <c r="E62" i="16"/>
  <c r="D62" i="16"/>
  <c r="C62" i="16"/>
  <c r="B62" i="16"/>
  <c r="K61" i="16"/>
  <c r="J61" i="16"/>
  <c r="J63" i="16" s="1"/>
  <c r="J64" i="16" s="1"/>
  <c r="I61" i="16"/>
  <c r="H61" i="16"/>
  <c r="G61" i="16"/>
  <c r="F61" i="16"/>
  <c r="E61" i="16"/>
  <c r="D61" i="16"/>
  <c r="D63" i="16" s="1"/>
  <c r="D64" i="16" s="1"/>
  <c r="C61" i="16"/>
  <c r="B61" i="16"/>
  <c r="B63" i="16" s="1"/>
  <c r="B64" i="16" s="1"/>
  <c r="C54" i="16"/>
  <c r="C55" i="16" s="1"/>
  <c r="K53" i="16"/>
  <c r="J53" i="16"/>
  <c r="I53" i="16"/>
  <c r="H53" i="16"/>
  <c r="G53" i="16"/>
  <c r="F53" i="16"/>
  <c r="E53" i="16"/>
  <c r="D53" i="16"/>
  <c r="C53" i="16"/>
  <c r="B53" i="16"/>
  <c r="K52" i="16"/>
  <c r="J52" i="16"/>
  <c r="J54" i="16" s="1"/>
  <c r="J55" i="16" s="1"/>
  <c r="I52" i="16"/>
  <c r="I54" i="16" s="1"/>
  <c r="I55" i="16" s="1"/>
  <c r="H52" i="16"/>
  <c r="G52" i="16"/>
  <c r="F52" i="16"/>
  <c r="E52" i="16"/>
  <c r="D52" i="16"/>
  <c r="C52" i="16"/>
  <c r="B52" i="16"/>
  <c r="K45" i="16"/>
  <c r="J45" i="16"/>
  <c r="I45" i="16"/>
  <c r="H45" i="16"/>
  <c r="G45" i="16"/>
  <c r="F45" i="16"/>
  <c r="E45" i="16"/>
  <c r="D45" i="16"/>
  <c r="C45" i="16"/>
  <c r="K39" i="16"/>
  <c r="J39" i="16"/>
  <c r="I39" i="16"/>
  <c r="H39" i="16"/>
  <c r="G39" i="16"/>
  <c r="F39" i="16"/>
  <c r="E39" i="16"/>
  <c r="D39" i="16"/>
  <c r="C39" i="16"/>
  <c r="B39" i="16"/>
  <c r="K36" i="16"/>
  <c r="J36" i="16"/>
  <c r="I36" i="16"/>
  <c r="H36" i="16"/>
  <c r="G36" i="16"/>
  <c r="F36" i="16"/>
  <c r="E36" i="16"/>
  <c r="D36" i="16"/>
  <c r="C36" i="16"/>
  <c r="B36" i="16"/>
  <c r="K28" i="16"/>
  <c r="J28" i="16"/>
  <c r="I28" i="16"/>
  <c r="H28" i="16"/>
  <c r="G28" i="16"/>
  <c r="F28" i="16"/>
  <c r="E28" i="16"/>
  <c r="D28" i="16"/>
  <c r="C28" i="16"/>
  <c r="B28" i="16"/>
  <c r="K25" i="16"/>
  <c r="J25" i="16"/>
  <c r="I25" i="16"/>
  <c r="H25" i="16"/>
  <c r="G25" i="16"/>
  <c r="F25" i="16"/>
  <c r="E25" i="16"/>
  <c r="D25" i="16"/>
  <c r="C25" i="16"/>
  <c r="B25" i="16"/>
  <c r="D15" i="16"/>
  <c r="D14" i="16"/>
  <c r="D13" i="16"/>
  <c r="D12" i="16"/>
  <c r="D11" i="16"/>
  <c r="D10" i="16"/>
  <c r="D9" i="16"/>
  <c r="D8" i="16"/>
  <c r="D7" i="16"/>
  <c r="D6" i="16"/>
  <c r="D5" i="16"/>
  <c r="D4" i="16"/>
  <c r="D1" i="16"/>
  <c r="B49" i="4"/>
  <c r="K49" i="4"/>
  <c r="J49" i="4"/>
  <c r="I49" i="4"/>
  <c r="H49" i="4"/>
  <c r="G49" i="4"/>
  <c r="F49" i="4"/>
  <c r="E49" i="4"/>
  <c r="D49" i="4"/>
  <c r="C49" i="4"/>
  <c r="D46" i="13"/>
  <c r="E46" i="13"/>
  <c r="F46" i="13"/>
  <c r="G46" i="13"/>
  <c r="H46" i="13"/>
  <c r="I46" i="13"/>
  <c r="J46" i="13"/>
  <c r="K46" i="13"/>
  <c r="B46" i="13"/>
  <c r="K117" i="13"/>
  <c r="J117" i="13"/>
  <c r="I117" i="13"/>
  <c r="H117" i="13"/>
  <c r="G117" i="13"/>
  <c r="F117" i="13"/>
  <c r="E117" i="13"/>
  <c r="D117" i="13"/>
  <c r="C117" i="13"/>
  <c r="B117" i="13"/>
  <c r="K116" i="13"/>
  <c r="J116" i="13"/>
  <c r="I116" i="13"/>
  <c r="H116" i="13"/>
  <c r="G116" i="13"/>
  <c r="F116" i="13"/>
  <c r="E116" i="13"/>
  <c r="D116" i="13"/>
  <c r="C116" i="13"/>
  <c r="B116" i="13"/>
  <c r="K103" i="13"/>
  <c r="J103" i="13"/>
  <c r="I103" i="13"/>
  <c r="H103" i="13"/>
  <c r="G103" i="13"/>
  <c r="F103" i="13"/>
  <c r="E103" i="13"/>
  <c r="D103" i="13"/>
  <c r="C103" i="13"/>
  <c r="B103" i="13"/>
  <c r="K102" i="13"/>
  <c r="J102" i="13"/>
  <c r="I102" i="13"/>
  <c r="H102" i="13"/>
  <c r="G102" i="13"/>
  <c r="F102" i="13"/>
  <c r="E102" i="13"/>
  <c r="D102" i="13"/>
  <c r="C102" i="13"/>
  <c r="B102" i="13"/>
  <c r="K94" i="13"/>
  <c r="J94" i="13"/>
  <c r="I94" i="13"/>
  <c r="H94" i="13"/>
  <c r="G94" i="13"/>
  <c r="F94" i="13"/>
  <c r="E94" i="13"/>
  <c r="D94" i="13"/>
  <c r="C94" i="13"/>
  <c r="B94" i="13"/>
  <c r="K93" i="13"/>
  <c r="K95" i="13" s="1"/>
  <c r="K96" i="13" s="1"/>
  <c r="J93" i="13"/>
  <c r="I93" i="13"/>
  <c r="H93" i="13"/>
  <c r="G93" i="13"/>
  <c r="F93" i="13"/>
  <c r="E93" i="13"/>
  <c r="D93" i="13"/>
  <c r="C93" i="13"/>
  <c r="C95" i="13" s="1"/>
  <c r="C96" i="13" s="1"/>
  <c r="B93" i="13"/>
  <c r="K81" i="13"/>
  <c r="J81" i="13"/>
  <c r="I81" i="13"/>
  <c r="H81" i="13"/>
  <c r="G81" i="13"/>
  <c r="F81" i="13"/>
  <c r="E81" i="13"/>
  <c r="D81" i="13"/>
  <c r="C81" i="13"/>
  <c r="B81" i="13"/>
  <c r="K80" i="13"/>
  <c r="J80" i="13"/>
  <c r="I80" i="13"/>
  <c r="H80" i="13"/>
  <c r="G80" i="13"/>
  <c r="F80" i="13"/>
  <c r="E80" i="13"/>
  <c r="D80" i="13"/>
  <c r="C80" i="13"/>
  <c r="B80" i="13"/>
  <c r="K72" i="13"/>
  <c r="J72" i="13"/>
  <c r="I72" i="13"/>
  <c r="H72" i="13"/>
  <c r="G72" i="13"/>
  <c r="F72" i="13"/>
  <c r="E72" i="13"/>
  <c r="D72" i="13"/>
  <c r="C72" i="13"/>
  <c r="B72" i="13"/>
  <c r="K71" i="13"/>
  <c r="J71" i="13"/>
  <c r="I71" i="13"/>
  <c r="H71" i="13"/>
  <c r="G71" i="13"/>
  <c r="F71" i="13"/>
  <c r="E71" i="13"/>
  <c r="D71" i="13"/>
  <c r="C71" i="13"/>
  <c r="B71" i="13"/>
  <c r="F64" i="13"/>
  <c r="F65" i="13" s="1"/>
  <c r="K54" i="13"/>
  <c r="J54" i="13"/>
  <c r="I54" i="13"/>
  <c r="H54" i="13"/>
  <c r="G54" i="13"/>
  <c r="F54" i="13"/>
  <c r="E54" i="13"/>
  <c r="D54" i="13"/>
  <c r="C54" i="13"/>
  <c r="B54" i="13"/>
  <c r="K53" i="13"/>
  <c r="J53" i="13"/>
  <c r="I53" i="13"/>
  <c r="H53" i="13"/>
  <c r="G53" i="13"/>
  <c r="F53" i="13"/>
  <c r="E53" i="13"/>
  <c r="D53" i="13"/>
  <c r="C53" i="13"/>
  <c r="B53" i="13"/>
  <c r="K39" i="13"/>
  <c r="J39" i="13"/>
  <c r="I39" i="13"/>
  <c r="H39" i="13"/>
  <c r="G39" i="13"/>
  <c r="F39" i="13"/>
  <c r="E39" i="13"/>
  <c r="D39" i="13"/>
  <c r="C39" i="13"/>
  <c r="B39" i="13"/>
  <c r="K36" i="13"/>
  <c r="J36" i="13"/>
  <c r="I36" i="13"/>
  <c r="H36" i="13"/>
  <c r="G36" i="13"/>
  <c r="F36" i="13"/>
  <c r="E36" i="13"/>
  <c r="D36" i="13"/>
  <c r="C36" i="13"/>
  <c r="B36" i="13"/>
  <c r="K28" i="13"/>
  <c r="J28" i="13"/>
  <c r="I28" i="13"/>
  <c r="H28" i="13"/>
  <c r="G28" i="13"/>
  <c r="F28" i="13"/>
  <c r="E28" i="13"/>
  <c r="D28" i="13"/>
  <c r="C28" i="13"/>
  <c r="B28" i="13"/>
  <c r="K25" i="13"/>
  <c r="J25" i="13"/>
  <c r="I25" i="13"/>
  <c r="H25" i="13"/>
  <c r="G25" i="13"/>
  <c r="F25" i="13"/>
  <c r="E25" i="13"/>
  <c r="D25" i="13"/>
  <c r="C25" i="13"/>
  <c r="B25" i="13"/>
  <c r="D15" i="13"/>
  <c r="D14" i="13"/>
  <c r="D13" i="13"/>
  <c r="D12" i="13"/>
  <c r="D11" i="13"/>
  <c r="D10" i="13"/>
  <c r="D9" i="13"/>
  <c r="D8" i="13"/>
  <c r="D7" i="13"/>
  <c r="D6" i="13"/>
  <c r="D5" i="13"/>
  <c r="D4" i="13"/>
  <c r="D1" i="13"/>
  <c r="B120" i="4"/>
  <c r="C119" i="4"/>
  <c r="D119" i="4"/>
  <c r="E119" i="4"/>
  <c r="F119" i="4"/>
  <c r="G119" i="4"/>
  <c r="H119" i="4"/>
  <c r="I119" i="4"/>
  <c r="J119" i="4"/>
  <c r="K119" i="4"/>
  <c r="C120" i="4"/>
  <c r="D120" i="4"/>
  <c r="E120" i="4"/>
  <c r="E121" i="4" s="1"/>
  <c r="E122" i="4" s="1"/>
  <c r="F120" i="4"/>
  <c r="G120" i="4"/>
  <c r="H120" i="4"/>
  <c r="I120" i="4"/>
  <c r="I121" i="4" s="1"/>
  <c r="I122" i="4" s="1"/>
  <c r="J120" i="4"/>
  <c r="K120" i="4"/>
  <c r="B119" i="4"/>
  <c r="B97" i="4"/>
  <c r="B105" i="4"/>
  <c r="B106" i="4"/>
  <c r="C105" i="4"/>
  <c r="D105" i="4"/>
  <c r="E105" i="4"/>
  <c r="F105" i="4"/>
  <c r="G105" i="4"/>
  <c r="H105" i="4"/>
  <c r="I105" i="4"/>
  <c r="J105" i="4"/>
  <c r="K105" i="4"/>
  <c r="C106" i="4"/>
  <c r="D106" i="4"/>
  <c r="E106" i="4"/>
  <c r="F106" i="4"/>
  <c r="G106" i="4"/>
  <c r="H106" i="4"/>
  <c r="I106" i="4"/>
  <c r="J106" i="4"/>
  <c r="K106" i="4"/>
  <c r="C96" i="4"/>
  <c r="D96" i="4"/>
  <c r="E96" i="4"/>
  <c r="F96" i="4"/>
  <c r="G96" i="4"/>
  <c r="H96" i="4"/>
  <c r="I96" i="4"/>
  <c r="J96" i="4"/>
  <c r="K96" i="4"/>
  <c r="C97" i="4"/>
  <c r="D97" i="4"/>
  <c r="E97" i="4"/>
  <c r="F97" i="4"/>
  <c r="G97" i="4"/>
  <c r="H97" i="4"/>
  <c r="I97" i="4"/>
  <c r="J97" i="4"/>
  <c r="K97" i="4"/>
  <c r="B96" i="4"/>
  <c r="B84" i="4"/>
  <c r="C83" i="4"/>
  <c r="D83" i="4"/>
  <c r="E83" i="4"/>
  <c r="F83" i="4"/>
  <c r="G83" i="4"/>
  <c r="H83" i="4"/>
  <c r="I83" i="4"/>
  <c r="J83" i="4"/>
  <c r="K83" i="4"/>
  <c r="C84" i="4"/>
  <c r="D84" i="4"/>
  <c r="E84" i="4"/>
  <c r="F84" i="4"/>
  <c r="G84" i="4"/>
  <c r="H84" i="4"/>
  <c r="I84" i="4"/>
  <c r="J84" i="4"/>
  <c r="K84" i="4"/>
  <c r="B83" i="4"/>
  <c r="C74" i="4"/>
  <c r="D74" i="4"/>
  <c r="E74" i="4"/>
  <c r="F74" i="4"/>
  <c r="G74" i="4"/>
  <c r="H74" i="4"/>
  <c r="I74" i="4"/>
  <c r="J74" i="4"/>
  <c r="K74" i="4"/>
  <c r="C75" i="4"/>
  <c r="D75" i="4"/>
  <c r="E75" i="4"/>
  <c r="F75" i="4"/>
  <c r="G75" i="4"/>
  <c r="H75" i="4"/>
  <c r="I75" i="4"/>
  <c r="J75" i="4"/>
  <c r="K75" i="4"/>
  <c r="B75" i="4"/>
  <c r="B74" i="4"/>
  <c r="C56" i="4"/>
  <c r="D56" i="4"/>
  <c r="E56" i="4"/>
  <c r="F56" i="4"/>
  <c r="G56" i="4"/>
  <c r="H56" i="4"/>
  <c r="I56" i="4"/>
  <c r="J56" i="4"/>
  <c r="K56" i="4"/>
  <c r="C57" i="4"/>
  <c r="D57" i="4"/>
  <c r="E57" i="4"/>
  <c r="F57" i="4"/>
  <c r="G57" i="4"/>
  <c r="H57" i="4"/>
  <c r="I57" i="4"/>
  <c r="J57" i="4"/>
  <c r="K57" i="4"/>
  <c r="B56" i="4"/>
  <c r="B57" i="4"/>
  <c r="C63" i="16" l="1"/>
  <c r="C64" i="16" s="1"/>
  <c r="K63" i="16"/>
  <c r="K64" i="16" s="1"/>
  <c r="H81" i="16"/>
  <c r="H82" i="16" s="1"/>
  <c r="F81" i="16"/>
  <c r="F82" i="16" s="1"/>
  <c r="H117" i="16"/>
  <c r="H118" i="16" s="1"/>
  <c r="F117" i="16"/>
  <c r="F118" i="16" s="1"/>
  <c r="D54" i="16"/>
  <c r="D55" i="16" s="1"/>
  <c r="G63" i="16"/>
  <c r="G64" i="16" s="1"/>
  <c r="D117" i="16"/>
  <c r="D118" i="16" s="1"/>
  <c r="K54" i="16"/>
  <c r="K55" i="16" s="1"/>
  <c r="K81" i="16"/>
  <c r="K82" i="16" s="1"/>
  <c r="H94" i="16"/>
  <c r="H95" i="16" s="1"/>
  <c r="B103" i="16"/>
  <c r="B104" i="16" s="1"/>
  <c r="J103" i="16"/>
  <c r="J104" i="16" s="1"/>
  <c r="E72" i="16"/>
  <c r="E73" i="16" s="1"/>
  <c r="G73" i="13"/>
  <c r="G74" i="13" s="1"/>
  <c r="B55" i="13"/>
  <c r="B56" i="13" s="1"/>
  <c r="J55" i="13"/>
  <c r="J56" i="13" s="1"/>
  <c r="E73" i="13"/>
  <c r="E74" i="13" s="1"/>
  <c r="I82" i="13"/>
  <c r="I83" i="13" s="1"/>
  <c r="I104" i="13"/>
  <c r="I105" i="13" s="1"/>
  <c r="E118" i="13"/>
  <c r="E119" i="13" s="1"/>
  <c r="E81" i="16"/>
  <c r="E82" i="16" s="1"/>
  <c r="F94" i="16"/>
  <c r="F95" i="16" s="1"/>
  <c r="G54" i="16"/>
  <c r="G55" i="16" s="1"/>
  <c r="E54" i="16"/>
  <c r="E55" i="16" s="1"/>
  <c r="H63" i="16"/>
  <c r="H64" i="16" s="1"/>
  <c r="F63" i="16"/>
  <c r="F64" i="16" s="1"/>
  <c r="I72" i="16"/>
  <c r="I73" i="16" s="1"/>
  <c r="B81" i="16"/>
  <c r="B82" i="16" s="1"/>
  <c r="J81" i="16"/>
  <c r="J82" i="16" s="1"/>
  <c r="E63" i="16"/>
  <c r="E64" i="16" s="1"/>
  <c r="H54" i="16"/>
  <c r="H55" i="16" s="1"/>
  <c r="F54" i="16"/>
  <c r="F55" i="16" s="1"/>
  <c r="I63" i="16"/>
  <c r="I64" i="16" s="1"/>
  <c r="B72" i="16"/>
  <c r="B73" i="16" s="1"/>
  <c r="J72" i="16"/>
  <c r="J73" i="16" s="1"/>
  <c r="F72" i="16"/>
  <c r="F73" i="16" s="1"/>
  <c r="B54" i="16"/>
  <c r="B55" i="16" s="1"/>
  <c r="G94" i="16"/>
  <c r="G95" i="16" s="1"/>
  <c r="E94" i="16"/>
  <c r="E95" i="16" s="1"/>
  <c r="H103" i="16"/>
  <c r="H104" i="16" s="1"/>
  <c r="F103" i="16"/>
  <c r="F104" i="16" s="1"/>
  <c r="I117" i="16"/>
  <c r="I118" i="16" s="1"/>
  <c r="D82" i="13"/>
  <c r="D83" i="13" s="1"/>
  <c r="I73" i="13"/>
  <c r="I74" i="13" s="1"/>
  <c r="E82" i="13"/>
  <c r="E83" i="13" s="1"/>
  <c r="D73" i="13"/>
  <c r="D74" i="13" s="1"/>
  <c r="D95" i="13"/>
  <c r="D96" i="13" s="1"/>
  <c r="F55" i="13"/>
  <c r="F56" i="13" s="1"/>
  <c r="F118" i="13"/>
  <c r="F119" i="13" s="1"/>
  <c r="E104" i="13"/>
  <c r="E105" i="13" s="1"/>
  <c r="I118" i="13"/>
  <c r="I119" i="13" s="1"/>
  <c r="C55" i="13"/>
  <c r="C56" i="13" s="1"/>
  <c r="K55" i="13"/>
  <c r="K56" i="13" s="1"/>
  <c r="E64" i="13"/>
  <c r="E65" i="13" s="1"/>
  <c r="B95" i="13"/>
  <c r="B96" i="13" s="1"/>
  <c r="J95" i="13"/>
  <c r="J96" i="13" s="1"/>
  <c r="H95" i="13"/>
  <c r="H96" i="13" s="1"/>
  <c r="H64" i="13"/>
  <c r="H65" i="13" s="1"/>
  <c r="G104" i="13"/>
  <c r="G105" i="13" s="1"/>
  <c r="C64" i="13"/>
  <c r="C65" i="13" s="1"/>
  <c r="K64" i="13"/>
  <c r="K65" i="13" s="1"/>
  <c r="B82" i="13"/>
  <c r="B83" i="13" s="1"/>
  <c r="J82" i="13"/>
  <c r="J83" i="13" s="1"/>
  <c r="B104" i="13"/>
  <c r="B105" i="13" s="1"/>
  <c r="J104" i="13"/>
  <c r="J105" i="13" s="1"/>
  <c r="H104" i="13"/>
  <c r="H105" i="13" s="1"/>
  <c r="D64" i="13"/>
  <c r="D65" i="13" s="1"/>
  <c r="E95" i="13"/>
  <c r="E96" i="13" s="1"/>
  <c r="C104" i="13"/>
  <c r="C105" i="13" s="1"/>
  <c r="K104" i="13"/>
  <c r="K105" i="13" s="1"/>
  <c r="G82" i="13"/>
  <c r="G83" i="13" s="1"/>
  <c r="C82" i="13"/>
  <c r="C83" i="13" s="1"/>
  <c r="K82" i="13"/>
  <c r="K83" i="13" s="1"/>
  <c r="D104" i="13"/>
  <c r="D105" i="13" s="1"/>
  <c r="F82" i="13"/>
  <c r="F83" i="13" s="1"/>
  <c r="F104" i="13"/>
  <c r="F105" i="13" s="1"/>
  <c r="B118" i="13"/>
  <c r="B119" i="13" s="1"/>
  <c r="J118" i="13"/>
  <c r="J119" i="13" s="1"/>
  <c r="I64" i="13"/>
  <c r="I65" i="13" s="1"/>
  <c r="C118" i="13"/>
  <c r="C119" i="13" s="1"/>
  <c r="K118" i="13"/>
  <c r="K119" i="13" s="1"/>
  <c r="B64" i="13"/>
  <c r="B65" i="13" s="1"/>
  <c r="J64" i="13"/>
  <c r="J65" i="13" s="1"/>
  <c r="D118" i="13"/>
  <c r="D119" i="13" s="1"/>
  <c r="I95" i="13"/>
  <c r="I96" i="13" s="1"/>
  <c r="F95" i="13"/>
  <c r="F96" i="13" s="1"/>
  <c r="F73" i="13"/>
  <c r="F74" i="13" s="1"/>
  <c r="H82" i="13"/>
  <c r="H83" i="13" s="1"/>
  <c r="G118" i="13"/>
  <c r="G119" i="13" s="1"/>
  <c r="H118" i="13"/>
  <c r="H119" i="13" s="1"/>
  <c r="B73" i="13"/>
  <c r="B74" i="13" s="1"/>
  <c r="J73" i="13"/>
  <c r="J74" i="13" s="1"/>
  <c r="G64" i="13"/>
  <c r="G65" i="13" s="1"/>
  <c r="C73" i="13"/>
  <c r="C74" i="13" s="1"/>
  <c r="K73" i="13"/>
  <c r="K74" i="13" s="1"/>
  <c r="I55" i="13"/>
  <c r="I56" i="13" s="1"/>
  <c r="D55" i="13"/>
  <c r="D56" i="13" s="1"/>
  <c r="E55" i="13"/>
  <c r="E56" i="13" s="1"/>
  <c r="G95" i="13"/>
  <c r="G96" i="13" s="1"/>
  <c r="H73" i="13"/>
  <c r="H74" i="13" s="1"/>
  <c r="G55" i="13"/>
  <c r="G56" i="13" s="1"/>
  <c r="H55" i="13"/>
  <c r="H56" i="13" s="1"/>
  <c r="J121" i="4"/>
  <c r="J122" i="4" s="1"/>
  <c r="K121" i="4"/>
  <c r="K122" i="4" s="1"/>
  <c r="C121" i="4"/>
  <c r="C122" i="4" s="1"/>
  <c r="D121" i="4"/>
  <c r="D122" i="4" s="1"/>
  <c r="B121" i="4"/>
  <c r="B122" i="4" s="1"/>
  <c r="H121" i="4"/>
  <c r="H122" i="4" s="1"/>
  <c r="F121" i="4"/>
  <c r="F122" i="4" s="1"/>
  <c r="B67" i="4"/>
  <c r="B68" i="4" s="1"/>
  <c r="E67" i="4"/>
  <c r="E68" i="4" s="1"/>
  <c r="C107" i="4"/>
  <c r="C108" i="4" s="1"/>
  <c r="G121" i="4"/>
  <c r="G122" i="4" s="1"/>
  <c r="I67" i="4"/>
  <c r="I68" i="4" s="1"/>
  <c r="B98" i="4"/>
  <c r="B99" i="4" s="1"/>
  <c r="K107" i="4"/>
  <c r="K108" i="4" s="1"/>
  <c r="B107" i="4"/>
  <c r="B108" i="4" s="1"/>
  <c r="J107" i="4"/>
  <c r="J108" i="4" s="1"/>
  <c r="H107" i="4"/>
  <c r="H108" i="4" s="1"/>
  <c r="D98" i="4"/>
  <c r="D99" i="4" s="1"/>
  <c r="J98" i="4"/>
  <c r="J99" i="4" s="1"/>
  <c r="H98" i="4"/>
  <c r="H99" i="4" s="1"/>
  <c r="G98" i="4"/>
  <c r="G99" i="4" s="1"/>
  <c r="E98" i="4"/>
  <c r="E99" i="4" s="1"/>
  <c r="I107" i="4"/>
  <c r="I108" i="4" s="1"/>
  <c r="C98" i="4"/>
  <c r="C99" i="4" s="1"/>
  <c r="I98" i="4"/>
  <c r="I99" i="4" s="1"/>
  <c r="F107" i="4"/>
  <c r="F108" i="4" s="1"/>
  <c r="G107" i="4"/>
  <c r="G108" i="4" s="1"/>
  <c r="D107" i="4"/>
  <c r="D108" i="4" s="1"/>
  <c r="F98" i="4"/>
  <c r="F99" i="4" s="1"/>
  <c r="K98" i="4"/>
  <c r="K99" i="4" s="1"/>
  <c r="E107" i="4"/>
  <c r="E108" i="4" s="1"/>
  <c r="K67" i="4"/>
  <c r="K68" i="4" s="1"/>
  <c r="C67" i="4"/>
  <c r="C68" i="4" s="1"/>
  <c r="D76" i="4"/>
  <c r="D77" i="4" s="1"/>
  <c r="H67" i="4"/>
  <c r="H68" i="4" s="1"/>
  <c r="G67" i="4"/>
  <c r="G68" i="4" s="1"/>
  <c r="D67" i="4"/>
  <c r="D68" i="4" s="1"/>
  <c r="J67" i="4"/>
  <c r="J68" i="4" s="1"/>
  <c r="F67" i="4"/>
  <c r="F68" i="4" s="1"/>
  <c r="J58" i="4"/>
  <c r="J59" i="4" s="1"/>
  <c r="I58" i="4"/>
  <c r="I59" i="4" s="1"/>
  <c r="B58" i="4"/>
  <c r="B59" i="4" s="1"/>
  <c r="E58" i="4"/>
  <c r="E59" i="4" s="1"/>
  <c r="B76" i="4"/>
  <c r="B77" i="4" s="1"/>
  <c r="F76" i="4"/>
  <c r="F77" i="4" s="1"/>
  <c r="H58" i="4"/>
  <c r="H59" i="4" s="1"/>
  <c r="E85" i="4"/>
  <c r="E86" i="4" s="1"/>
  <c r="F58" i="4"/>
  <c r="F59" i="4" s="1"/>
  <c r="G58" i="4"/>
  <c r="G59" i="4" s="1"/>
  <c r="F85" i="4"/>
  <c r="F86" i="4" s="1"/>
  <c r="I76" i="4"/>
  <c r="I77" i="4" s="1"/>
  <c r="J76" i="4"/>
  <c r="J77" i="4" s="1"/>
  <c r="E76" i="4"/>
  <c r="E77" i="4" s="1"/>
  <c r="J85" i="4"/>
  <c r="J86" i="4" s="1"/>
  <c r="B85" i="4"/>
  <c r="B86" i="4" s="1"/>
  <c r="I85" i="4"/>
  <c r="I86" i="4" s="1"/>
  <c r="D58" i="4"/>
  <c r="D59" i="4" s="1"/>
  <c r="G85" i="4"/>
  <c r="G86" i="4" s="1"/>
  <c r="H76" i="4"/>
  <c r="H77" i="4" s="1"/>
  <c r="D85" i="4"/>
  <c r="D86" i="4" s="1"/>
  <c r="H85" i="4"/>
  <c r="H86" i="4" s="1"/>
  <c r="K76" i="4"/>
  <c r="K77" i="4" s="1"/>
  <c r="C76" i="4"/>
  <c r="C77" i="4" s="1"/>
  <c r="C58" i="4"/>
  <c r="C59" i="4" s="1"/>
  <c r="G76" i="4"/>
  <c r="G77" i="4" s="1"/>
  <c r="K85" i="4"/>
  <c r="K86" i="4" s="1"/>
  <c r="C85" i="4"/>
  <c r="C86" i="4" s="1"/>
  <c r="K58" i="4"/>
  <c r="K59" i="4" s="1"/>
  <c r="C31" i="4"/>
  <c r="D31" i="4"/>
  <c r="E31" i="4"/>
  <c r="F31" i="4"/>
  <c r="G31" i="4"/>
  <c r="H31" i="4"/>
  <c r="I31" i="4"/>
  <c r="J31" i="4"/>
  <c r="K31" i="4"/>
  <c r="B31" i="4"/>
  <c r="C28" i="4"/>
  <c r="D28" i="4"/>
  <c r="E28" i="4"/>
  <c r="F28" i="4"/>
  <c r="G28" i="4"/>
  <c r="H28" i="4"/>
  <c r="I28" i="4"/>
  <c r="J28" i="4"/>
  <c r="K28" i="4"/>
  <c r="B28" i="4"/>
  <c r="D1" i="4" l="1"/>
  <c r="I20" i="4"/>
  <c r="J20" i="4"/>
  <c r="K20" i="4"/>
  <c r="I39" i="4"/>
  <c r="J39" i="4"/>
  <c r="K39" i="4"/>
  <c r="I42" i="4"/>
  <c r="J42" i="4"/>
  <c r="K42" i="4"/>
  <c r="G20" i="4"/>
  <c r="H20" i="4"/>
  <c r="G39" i="4"/>
  <c r="H39" i="4"/>
  <c r="G42" i="4"/>
  <c r="H42" i="4"/>
  <c r="C20" i="4"/>
  <c r="D20" i="4"/>
  <c r="E20" i="4"/>
  <c r="F20" i="4"/>
  <c r="B20" i="4"/>
  <c r="C42" i="4"/>
  <c r="D42" i="4"/>
  <c r="E42" i="4"/>
  <c r="F42" i="4"/>
  <c r="B42" i="4"/>
  <c r="C39" i="4"/>
  <c r="D39" i="4"/>
  <c r="E39" i="4"/>
  <c r="F39" i="4"/>
  <c r="B39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<sst xmlns="http://schemas.openxmlformats.org/spreadsheetml/2006/main" count="1011" uniqueCount="324">
  <si>
    <t>Výdej</t>
  </si>
  <si>
    <t>Inventura</t>
  </si>
  <si>
    <t>Interní doklad</t>
  </si>
  <si>
    <t>Oceněné skladové pohyby</t>
  </si>
  <si>
    <t>Vyráběné skladem</t>
  </si>
  <si>
    <t>Příjem</t>
  </si>
  <si>
    <t>Záznamy nákladů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</si>
  <si>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</si>
  <si>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</si>
  <si>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</si>
  <si>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</si>
  <si>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</si>
  <si>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</si>
  <si>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</si>
  <si>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</si>
  <si>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</si>
  <si>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</si>
  <si>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</si>
  <si>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</si>
  <si>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Rozdíl</t>
  </si>
  <si>
    <t>Dávka ANO</t>
  </si>
  <si>
    <t>Dávka NE</t>
  </si>
  <si>
    <t>Spotřebováno dávnkou ANO</t>
  </si>
  <si>
    <t>Spotřebováno dávkou NE</t>
  </si>
  <si>
    <t>Účet 122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</si>
  <si>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</si>
  <si>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</si>
  <si>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</si>
  <si>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</si>
  <si>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</si>
  <si>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</si>
  <si>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</si>
  <si>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</si>
  <si>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</si>
  <si>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</si>
  <si>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</si>
  <si>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</si>
  <si>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Neshody</t>
  </si>
  <si>
    <t>Kooperace</t>
  </si>
  <si>
    <t>FACTORIFY</t>
  </si>
  <si>
    <t>Příjem (výroba)</t>
  </si>
  <si>
    <t>Příjem (nákup)</t>
  </si>
  <si>
    <t>Online inventura</t>
  </si>
  <si>
    <t>Spotřeba (výroba)</t>
  </si>
  <si>
    <t>Prodej (expedice)</t>
  </si>
  <si>
    <t>Darování</t>
  </si>
  <si>
    <t>Výdej na pracoviště</t>
  </si>
  <si>
    <t>…</t>
  </si>
  <si>
    <t>Inventurní příjem</t>
  </si>
  <si>
    <t>Inventurní výdej</t>
  </si>
  <si>
    <t>Příjem záměny</t>
  </si>
  <si>
    <t>Výdej zámeny</t>
  </si>
  <si>
    <t>Materiál</t>
  </si>
  <si>
    <t>Skladový doklad</t>
  </si>
  <si>
    <t>Typ</t>
  </si>
  <si>
    <t>Příjemka</t>
  </si>
  <si>
    <t>Klasifikace</t>
  </si>
  <si>
    <t>Polotovar</t>
  </si>
  <si>
    <t>Dávka</t>
  </si>
  <si>
    <t>Není prázdné</t>
  </si>
  <si>
    <t>Skladový pohyb:</t>
  </si>
  <si>
    <t>Přesunuto</t>
  </si>
  <si>
    <t>Výběr období</t>
  </si>
  <si>
    <t>Rozkliknout lupu</t>
  </si>
  <si>
    <t>Vybrat všechny řádky</t>
  </si>
  <si>
    <t>Potvrdit</t>
  </si>
  <si>
    <t>Číslo účtu</t>
  </si>
  <si>
    <t>Je prázdné</t>
  </si>
  <si>
    <t>Výdejka</t>
  </si>
  <si>
    <t>Záznamy nákladů jsou 0 ale na skladovém dokladu je ocenění</t>
  </si>
  <si>
    <t>1)</t>
  </si>
  <si>
    <t>2)</t>
  </si>
  <si>
    <t>Inventura - součet skladových dokladů v agendě Oceněné skladové phyby nesedí s účetnictvím</t>
  </si>
  <si>
    <t>3)</t>
  </si>
  <si>
    <t>Hodnota zboží v agendě Vyráběné skladem nesouhlasí s obratem pohybu účtu</t>
  </si>
  <si>
    <t>4)</t>
  </si>
  <si>
    <t>V účetnictví je zaúčtovaný interní doklad</t>
  </si>
  <si>
    <t>Je chyba v letošním roce, nebo se přenáší již z minulosti?</t>
  </si>
  <si>
    <t>Zkontrolujeme, zda sedí konečný stav Vyráběné skladem ke dni 31.12 . a účetnictvím k 1.1.</t>
  </si>
  <si>
    <t>Souhlasí konečný stav účetnictví a počáteční stav?</t>
  </si>
  <si>
    <t>Zjištění konkrétního měsíce, kde se chyba nachází</t>
  </si>
  <si>
    <t>5)</t>
  </si>
  <si>
    <t>Zjistění konkrétního dne chyby. Jak to zjistit?</t>
  </si>
  <si>
    <t>Víme přesný den nesrovnalosti</t>
  </si>
  <si>
    <t>Vyplníme list 122, 123 dle instrukcí</t>
  </si>
  <si>
    <t>7)</t>
  </si>
  <si>
    <t>Na listu 122, 123 zjistíme v jakém směru je chyba (příjemka, výdejka) a zda je problém v Záznamech nákladů nebo Oceněných skladových pohybech</t>
  </si>
  <si>
    <t>8)</t>
  </si>
  <si>
    <t>Nesedí agenda Vyráběné skladem a účetnictví</t>
  </si>
  <si>
    <t>Export daného směru vybraného dne v agendě Pohyby na účtu</t>
  </si>
  <si>
    <t>Export daného směru buď Záznamy nákladů nebo oceněné</t>
  </si>
  <si>
    <t>skladové pohyby - podle toho, kde se chyba nachází</t>
  </si>
  <si>
    <t>9)</t>
  </si>
  <si>
    <t>Kontingenční tabulka v obou souborech (řádky KT skladový doklad a sloupce KT hodnota)</t>
  </si>
  <si>
    <t>10)</t>
  </si>
  <si>
    <t>11)</t>
  </si>
  <si>
    <t>12)</t>
  </si>
  <si>
    <t>6)</t>
  </si>
  <si>
    <t>Hodnota ze Záznamů nákladů a oceněné skladové pohyby sedí dle kontroly na účetnictví ale Vyráběné skladem přesto vykazuje rozdílnou hodnotu?</t>
  </si>
  <si>
    <t>Problém může být:</t>
  </si>
  <si>
    <t>Ve vyráběné skladem je počáteční hodnota zboží špatně oceněná</t>
  </si>
  <si>
    <t>Pokud je rozdíl 0, doklad je v pořádku a správně zaúčtovaný. V opačném případě se jedná o chybu, kterou je potřeba opravit</t>
  </si>
  <si>
    <t>Filtry jsou vždy stejné viz tento list</t>
  </si>
  <si>
    <t>Zkontrolovat, zda není v účetnictví zaúčtovaný interní doklad</t>
  </si>
  <si>
    <t>Vyfiltrujeme si pohyby jednoho směru v účetnictví (výdej nebo příjem). Většinou je chyba u výdeje, kdy je výdejka oceněna jinou hodnotou, než jakou má hodnota zboží ve Vyráběné skladem.</t>
  </si>
  <si>
    <t>Většinou se jedná o jeden případ, takže pravděpodobnost, že se částka bude shodovat, je velká.</t>
  </si>
  <si>
    <t xml:space="preserve">3) </t>
  </si>
  <si>
    <t>Klikni zde</t>
  </si>
  <si>
    <t>Factorify Wiki:</t>
  </si>
  <si>
    <t>Provedeme vizuální kontrolu, zda rozdílná ( či podobná) hodnota není v pohybech na účtu</t>
  </si>
  <si>
    <t>Pokud částka nesedí, musí se projít každý skladový pohyb zboží daného dne a porovnat ho s agendou Vyráběného skladem</t>
  </si>
  <si>
    <t>Hodnota v Záznamech nákladů je rozdílná než v účetnictví</t>
  </si>
  <si>
    <r>
      <rPr>
        <b/>
        <sz val="11"/>
        <color theme="1"/>
        <rFont val="Aptos"/>
        <family val="2"/>
      </rPr>
      <t xml:space="preserve">Příklad: </t>
    </r>
    <r>
      <rPr>
        <sz val="11"/>
        <color theme="1"/>
        <rFont val="Aptos"/>
        <family val="2"/>
      </rPr>
      <t>Zjistili jsme, že dne 6.11. je rozdíl ve vyráběné skladem a účetnictvím. Agenda záznamy náklady a oceněné skladové pohyby sedí, takže je problém přímo v agendě Vyráběné skladem. Z Pohybů na účtu si vyfiltruje první výdejky daného dne. Do sloupce si přidáme Id Zboží. Rozdíl v agendě Vyráběné skladem dne 5.11 a 6.11 musí sedět na pohyb na účtu 122.</t>
    </r>
  </si>
  <si>
    <t>ke dni 31.12.</t>
  </si>
  <si>
    <t>Obratová předvaha účet 122</t>
  </si>
  <si>
    <t>V Záznamech nákladů zachycena Inventura s jinou klasifikací než polotovar. V účetnictví zaúčtován na účet 122. Celkově ale hodnota sedí</t>
  </si>
  <si>
    <t>U výdeje kopírovat hodnotu ze sloupce částky</t>
  </si>
  <si>
    <t>Obratová předvaha účet 123</t>
  </si>
  <si>
    <t>Účet 123</t>
  </si>
  <si>
    <t>Faktura přijatá</t>
  </si>
  <si>
    <t>Typ účetního dokladu - interní doklad</t>
  </si>
  <si>
    <t>Práce</t>
  </si>
  <si>
    <t>Období</t>
  </si>
  <si>
    <t>Na skladovém dokladu je napevno zadaná cena (pravé tlačítko - upravit cenu - u polotovarů nesmí být zadaná cena)</t>
  </si>
  <si>
    <t>Zkopírovat si obě KT na nový list - porovnat hodnoty obou agend (Částka na účtu - částka v Záznamech nákladů nebo Oceněných skladových pohybech, a to vždy ke stejnému skladovému dokladu). Rozdílová hodnota obou sloupců musí být 0 (např. SD123 v hodnotě 15 Kč. V záznamech nákladů bude se zápornou hodnotou a v oceněných skladových pohybech v kladné hodnotě)</t>
  </si>
  <si>
    <t>Aktivace materiálu</t>
  </si>
  <si>
    <t>Aktivace zboží</t>
  </si>
  <si>
    <t>MD</t>
  </si>
  <si>
    <t>Dal</t>
  </si>
  <si>
    <t>Výrobek</t>
  </si>
  <si>
    <t>Zboží</t>
  </si>
  <si>
    <t>5xx</t>
  </si>
  <si>
    <t>Interním dokladem není myšlen počáteční ani konečný stav účtu 121</t>
  </si>
  <si>
    <t>Sloupec</t>
  </si>
  <si>
    <t>Filtr</t>
  </si>
  <si>
    <t>Záznam práce na dávce</t>
  </si>
  <si>
    <t>O čem Factorify zatím neúčtuje?</t>
  </si>
  <si>
    <t xml:space="preserve">U kooperací může nastat situace, kdy je kooperace fakturovaná v jiném období, než byla provedena. </t>
  </si>
  <si>
    <t>Další problémem může být záznam práce Kooperace u které chybí faktura.</t>
  </si>
  <si>
    <t>Kooperace fakturované v jiném období</t>
  </si>
  <si>
    <t>Záznamy práce bez kooperační faktury</t>
  </si>
  <si>
    <t>Kontrola:</t>
  </si>
  <si>
    <t>Záznamy nákladů - filtr příjemka a výdejka</t>
  </si>
  <si>
    <t>Záznamy nákladů - filr Záznamy práce na dáve není prázdné</t>
  </si>
  <si>
    <t>Záznamy nákladů - filtr Neshody není prázdné</t>
  </si>
  <si>
    <t>PS účtu 121 + MD Výdejka - Dal příjemka + Zaúčtovaná práce - odečtené neshody = Hodnota v agendě Nedokončená výroba</t>
  </si>
  <si>
    <t>Účetní pohyby v rámci nedokončené výroby představují převod mezi jednotlivými účty souvisejícími s výrobním procesem. K nesrovnalostem dochází zejména při nesprávném zaúčtování materiálu, polotovarů či výrobků. Po jejich nápravě by měl účet 121 souhlasit s evidencí nedokončené výroby. V případě přetrvávajících odchylek bývá hlavní příčinou kooperace.</t>
  </si>
  <si>
    <t>PS z agendy Nedokončená výroba - Příjem ZN* + Výdej ZN+ Nezaúčtovaná práce - neshody = Hodnota v agendě Nedokončená výroba</t>
  </si>
  <si>
    <t>*ZN - záznamy nákladů</t>
  </si>
  <si>
    <t>Kontrola a vzorce NV bez kooperace:</t>
  </si>
  <si>
    <t>V agendě Nedokončená výroba nesmí být ve sloupci Množství 0 a ve sloupci hodnota uvedena cena.</t>
  </si>
  <si>
    <t>Vyplňovat pouze bílá políčka!</t>
  </si>
  <si>
    <t>Den</t>
  </si>
  <si>
    <t>Nakupované skladem</t>
  </si>
  <si>
    <t>Účet 112</t>
  </si>
  <si>
    <t>Dávka není prázdné</t>
  </si>
  <si>
    <t>Dávka je prázdné</t>
  </si>
  <si>
    <t>Spotřebované dávkou není prázdné</t>
  </si>
  <si>
    <t>Spotřebované dávkou je prázdné</t>
  </si>
  <si>
    <t>Obrat</t>
  </si>
  <si>
    <t>Zůstatek účtu 112</t>
  </si>
  <si>
    <t>Zůstatek účtu 112 - výroba</t>
  </si>
  <si>
    <t>Konsignační sklad</t>
  </si>
  <si>
    <t>Výdej z KS</t>
  </si>
  <si>
    <t>Poznámka</t>
  </si>
  <si>
    <t>Množství</t>
  </si>
  <si>
    <t>10138 | Skladový doklad</t>
  </si>
  <si>
    <t>není výdej</t>
  </si>
  <si>
    <t>11877 | Skladový doklad</t>
  </si>
  <si>
    <t>je výdejka a není příjemka</t>
  </si>
  <si>
    <t>10398 | Skladový doklad</t>
  </si>
  <si>
    <t>příjemka z února</t>
  </si>
  <si>
    <t>23617 | Skladový doklad</t>
  </si>
  <si>
    <t>2929 | Skladový doklad</t>
  </si>
  <si>
    <t>není příjem</t>
  </si>
  <si>
    <t>10894 | Skladový doklad</t>
  </si>
  <si>
    <t>12128 | Skladový doklad</t>
  </si>
  <si>
    <t>3064 | Skladový doklad</t>
  </si>
  <si>
    <t>výdej ze skladu, příjem na sklad a následné storno příjemky</t>
  </si>
  <si>
    <t>10139 | Skladový doklad</t>
  </si>
  <si>
    <t>výdej z ledna</t>
  </si>
  <si>
    <t>13265 | Skladový doklad</t>
  </si>
  <si>
    <t>5104 | Skladový doklad</t>
  </si>
  <si>
    <t>12127 | Skladový doklad</t>
  </si>
  <si>
    <t>není výdejka ale je příjemka</t>
  </si>
  <si>
    <t>5107 | Skladový doklad</t>
  </si>
  <si>
    <t>13264 | Skladový doklad</t>
  </si>
  <si>
    <t>3780 | Skladový doklad</t>
  </si>
  <si>
    <t>10397 | Skladový doklad</t>
  </si>
  <si>
    <t>94330 | Skladový doklad</t>
  </si>
  <si>
    <t>94324 | Skladový doklad</t>
  </si>
  <si>
    <t>vyrovnanie rozdielov - nebude FA</t>
  </si>
  <si>
    <t>94327 | Skladový doklad</t>
  </si>
  <si>
    <t>Skladové pohyby</t>
  </si>
  <si>
    <t>Příjem - Kč</t>
  </si>
  <si>
    <t>Výdej - Kč</t>
  </si>
  <si>
    <t>Pohyby na účtu</t>
  </si>
  <si>
    <t>Filtr sklad - konsignační</t>
  </si>
  <si>
    <t>Příjem na sklad</t>
  </si>
  <si>
    <t>v OSP doklady jiné účetní jednotky</t>
  </si>
  <si>
    <t>Pokud není v typech nákladů zaškrtnuto účtovat o práci - nepromítá se do agendy Nedokončená výroba.</t>
  </si>
  <si>
    <t>Výdej záměny</t>
  </si>
  <si>
    <t>Prodaný materiál</t>
  </si>
  <si>
    <t>Neshodnost</t>
  </si>
  <si>
    <t>-</t>
  </si>
  <si>
    <t>...</t>
  </si>
  <si>
    <t>Obratová předvaha 122</t>
  </si>
  <si>
    <t>Čas</t>
  </si>
  <si>
    <t>Skladový pohyb</t>
  </si>
  <si>
    <t>15759</t>
  </si>
  <si>
    <t>15772</t>
  </si>
  <si>
    <t>15774</t>
  </si>
  <si>
    <t>15782</t>
  </si>
  <si>
    <t>15783</t>
  </si>
  <si>
    <t>15784</t>
  </si>
  <si>
    <t>15785</t>
  </si>
  <si>
    <t>15791</t>
  </si>
  <si>
    <t>15839</t>
  </si>
  <si>
    <t>15841</t>
  </si>
  <si>
    <t>15843</t>
  </si>
  <si>
    <t>15845</t>
  </si>
  <si>
    <t>15851</t>
  </si>
  <si>
    <t>Záznamy nákladů obsahují všechny typy nákladů, které v systému vznikají. To, o jakých nákladech se skutečně účtuje, závisí na tom, jaké Typy nákladů má účetní jednotka nastavené v účetní konfiguraci. Materiál spolu s inventurou jsou parametrizované typy nákladů.</t>
  </si>
  <si>
    <t>Polotovary skladem vs 122xxx</t>
  </si>
  <si>
    <t>Výrobky skladem vs 123xxx</t>
  </si>
  <si>
    <t>Materiál skladem vs. 112xxx</t>
  </si>
  <si>
    <t>Materiál skladem vs 112xxx</t>
  </si>
  <si>
    <t>Den / Měsíc</t>
  </si>
  <si>
    <t>Přesný den rozdílových hodnot získáme, když budeme porovnávat Vyráběné skladem a obratovou předvahou vždy k určitém datu. Budeme snižovat intervaly až se dostaneme na konkrétní den nebo použijeme Report Polotovary / Výrobky skladem vs 122xxx a 123xxx</t>
  </si>
  <si>
    <t>a)</t>
  </si>
  <si>
    <t>Zboží skladem vs 132xxx</t>
  </si>
  <si>
    <t>b) Za využití reportů:</t>
  </si>
  <si>
    <t>Agenda Vyráběné skladem vs Obratová předvaha:</t>
  </si>
  <si>
    <t>3) Zjištění přesného dne chyby z reportu Polotovary skladem vs 122xxx:</t>
  </si>
  <si>
    <t>*snižujeme interval až narazíme ve sloupci Balanc na Nepravdu</t>
  </si>
  <si>
    <t>2) Pokud je chyba již v lednu, musíme zjistit, zda se chyba přenáší z minulého roku nebo ne:</t>
  </si>
  <si>
    <t>1) Srovnání měsíčních hodnot:</t>
  </si>
  <si>
    <t>*Pohyby na účtu</t>
  </si>
  <si>
    <t>*Oceněné skladové pohyby</t>
  </si>
  <si>
    <t>4) Pro rychlejší práci při kontrole si otevřeme tři záložky:</t>
  </si>
  <si>
    <t>*Záznamy nákladů</t>
  </si>
  <si>
    <t>Číslo:</t>
  </si>
  <si>
    <t>Zboží:</t>
  </si>
  <si>
    <t>Id:</t>
  </si>
  <si>
    <t>Datum chyby v reportu</t>
  </si>
  <si>
    <t>Skladový doklad:</t>
  </si>
  <si>
    <t>Je / Není prázdné</t>
  </si>
  <si>
    <t>Dávka Ano</t>
  </si>
  <si>
    <t>Dávka Ne</t>
  </si>
  <si>
    <t>Spotřebováno dávkou Ano</t>
  </si>
  <si>
    <t>Jedná se o výrobu</t>
  </si>
  <si>
    <t>Spotřebováno dávkou Ne</t>
  </si>
  <si>
    <t>Příjemka / výdejka / Inventura</t>
  </si>
  <si>
    <t>Příjemka / Výdejka / Inventura</t>
  </si>
  <si>
    <t>Pohyb na účtu:</t>
  </si>
  <si>
    <t>Přesunuto:</t>
  </si>
  <si>
    <t>Datum</t>
  </si>
  <si>
    <t>Typ:</t>
  </si>
  <si>
    <t>Spotřebováno dávkou:</t>
  </si>
  <si>
    <t>Dávka:</t>
  </si>
  <si>
    <t>Je / není prázdné</t>
  </si>
  <si>
    <t>Dávka ANO (Není prázdné)</t>
  </si>
  <si>
    <t>Dávka NE (Je prázdné)</t>
  </si>
  <si>
    <t>Spotřebováno dávkou ANO (není prázdné)</t>
  </si>
  <si>
    <t>Spotřebováno dávkou NE (Je prázdné)</t>
  </si>
  <si>
    <t>Interní doklad - sloupec Účetní doklad - Typ dokladu - Interní doklad</t>
  </si>
  <si>
    <t>Skladový pohyb - lupa:</t>
  </si>
  <si>
    <t>Příjemka, Výdejka</t>
  </si>
  <si>
    <t>Zboží - Typ</t>
  </si>
  <si>
    <t>Id zboží</t>
  </si>
  <si>
    <t>Id Zboží</t>
  </si>
  <si>
    <t>Princip fungování kontrolního mechanismu je stejný pro všechny účty (112, 132, 122 a 123)</t>
  </si>
  <si>
    <t>*na skladovém dokladu v oddíle Pohyby klikneme pravým tlačítkem a vybereme možnost Upravit cenu.</t>
  </si>
  <si>
    <t>*Oceněné skladové pohyby - otevřeme si skladový doklad daného Id zboží.</t>
  </si>
  <si>
    <t>V políčku Cena nesmí být ručně zadaná cena.</t>
  </si>
  <si>
    <t>Co to znamená?</t>
  </si>
  <si>
    <r>
      <t xml:space="preserve">Na skladovém dokladu je ručně zadaná cena u polotovarů, které </t>
    </r>
    <r>
      <rPr>
        <b/>
        <sz val="11"/>
        <color theme="1"/>
        <rFont val="Calibri"/>
        <family val="2"/>
        <charset val="238"/>
        <scheme val="minor"/>
      </rPr>
      <t>mají výrobní dávku.</t>
    </r>
    <r>
      <rPr>
        <sz val="11"/>
        <color theme="1"/>
        <rFont val="Calibri"/>
        <family val="2"/>
        <charset val="238"/>
        <scheme val="minor"/>
      </rPr>
      <t xml:space="preserve"> Touto cenou se pak skladový doklad zaúčtuje bez ohledu na vykázání v agendě Záznamy nákladů.</t>
    </r>
  </si>
  <si>
    <t>V tomto případě nemusíte pokračovat v kontrole. Chyba je nalezena.</t>
  </si>
  <si>
    <t>*Pohyby na účtu:</t>
  </si>
  <si>
    <t>*Oceněné skladové pohyby:</t>
  </si>
  <si>
    <t>*Záznamy nákladů:</t>
  </si>
  <si>
    <t>6) Nastavíme si filtry a doplníme hodnoty do listu 112, 122 nebo 123:</t>
  </si>
  <si>
    <t>Po vyplnění těchto údajů se automaticky vypočítají rozdílové hodnoty buď ze záznamech nákladů nebo oceněných skladových pohybech.</t>
  </si>
  <si>
    <t>7) Vyexportování údajů z rozdílových hodnot:</t>
  </si>
  <si>
    <t>Přiklad:</t>
  </si>
  <si>
    <t>Po vyplnění všech hodnot z bodu 1-6 jsme zjistili, že je chyba na straně Výroby - přesně se jedná o nesoulad mezi agendou Záznamy nákladů a Oceněné skladové pohyby na straně Příjmové.</t>
  </si>
  <si>
    <t>Na každém listu si vytvoříme kontingenční tabulku</t>
  </si>
  <si>
    <t>KT ze Záznamech nákladů</t>
  </si>
  <si>
    <t>KT z Oceněných skladových pohybů</t>
  </si>
  <si>
    <t>Nastavení KT</t>
  </si>
  <si>
    <t>Hodnoty z obou kontingenčních tabulek si zkopírujeme do prázdného listu</t>
  </si>
  <si>
    <t>Cena</t>
  </si>
  <si>
    <t>Vytvoříme si nový Sloupec Rozdíl, kde sečteme hodnoty ze Záznamu nákladů a Oceněných skladových pohybech</t>
  </si>
  <si>
    <t>Vyfiltrujeme si seznam z Analýza nákladů a Oceněných skladových pohybů dle bodu 6</t>
  </si>
  <si>
    <t>Zjistíme číslo skladového dokladu a následně proč jsou odlišné hodnoty</t>
  </si>
  <si>
    <t>V případě nezjištění příčiny kontaktujte administrátora a sdělte mu číslo skladového dokladu včetně popisu problému</t>
  </si>
  <si>
    <t>Spotřebováno dávkou</t>
  </si>
  <si>
    <t>Možné příčiny nesrovnalostí viz list Metodika 122,123</t>
  </si>
  <si>
    <t>Vyplňovat pouze bílá políčka</t>
  </si>
  <si>
    <t xml:space="preserve">5) Zjistíme, zda není u zboží nastavená ručně hodnota </t>
  </si>
  <si>
    <t>Neplatí u nakupovaného materiálu a zboží!</t>
  </si>
  <si>
    <t>1) Srovnání měsíčních hodnot – porovnává se agenda Nakupované skladem s hodnotami z Obratové předvahy za příslušné období.</t>
  </si>
  <si>
    <t>2) Kontrola počátečního stavu – ověřte, zda hodnota k 1. 1. v obratové předvaze odpovídá hodnotě v agendě Nakupované skladem.</t>
  </si>
  <si>
    <t>3) Identifikace rozdílů – v reportu Materiál skladem vs. 112xxx dohledejte konkrétní den (či dny), kdy došlo k rozdílu mezi účetním a skladovým stavem.</t>
  </si>
  <si>
    <t>4) Otevřete agendu Zboží.</t>
  </si>
  <si>
    <t>5) Vyfiltrujte požadovaný kód zboží.</t>
  </si>
  <si>
    <t>6) V dolní části obrazovky klikněte na záložku Spotřeba.</t>
  </si>
  <si>
    <t>7) V přehledu skladových pohybů si následně vyfiltrujte konkrétní den, pro který chcete zobrazit záznamy.</t>
  </si>
  <si>
    <t>8) Otevřete skladový doklad</t>
  </si>
  <si>
    <t>*Hodnota skladového dokladu v případě příjemky se musí shodovat s částkou uvedenou na faktuře přijaté.</t>
  </si>
  <si>
    <t>9) Zkontrolujte, zda se správně přepočítala VNC</t>
  </si>
  <si>
    <t>*Pro kontrolu správnosti VNC použijte list 112-VNC</t>
  </si>
  <si>
    <t>VNC</t>
  </si>
  <si>
    <t>PS</t>
  </si>
  <si>
    <t>Ruční výpočet VNC:</t>
  </si>
  <si>
    <t>Skladem:</t>
  </si>
  <si>
    <t>Hodnota:</t>
  </si>
  <si>
    <t>Ruční výpočet</t>
  </si>
  <si>
    <t>Hodnota VNC před příjmem</t>
  </si>
  <si>
    <t>Počet ks</t>
  </si>
  <si>
    <t>Počet ks z agendy Nakupované skladem</t>
  </si>
  <si>
    <t>Součin počátečního stavu a počtu ks musí být shodný s hodnotou v agendě Nakupované skladem</t>
  </si>
  <si>
    <t>Hodnota a počet ks z faktury přijaté včetně vedlejších nákladů popř. skladového dokladu</t>
  </si>
  <si>
    <t>VNC platné 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</si>
</sst>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00000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rgb="FF3A3A3A"/>
      <name val="Aharoni"/>
      <charset val="177"/>
    </font>
    <font>
      <sz val="12"/>
      <color theme="1"/>
      <name val="Aptos"/>
      <family val="2"/>
    </font>
    <font>
      <sz val="8"/>
      <name val="Calibri"/>
      <family val="2"/>
      <charset val="238"/>
      <scheme val="minor"/>
    </font>
    <font>
      <sz val="11"/>
      <color rgb="FFFF0000"/>
      <name val="Aptos"/>
      <family val="2"/>
    </font>
    <font>
      <b/>
      <sz val="11"/>
      <color rgb="FFFF0000"/>
      <name val="Aptos"/>
      <family val="2"/>
    </font>
    <font>
      <sz val="11"/>
      <color theme="0"/>
      <name val="Aptos"/>
      <family val="2"/>
    </font>
    <font>
      <b/>
      <sz val="11"/>
      <color theme="0"/>
      <name val="Aptos"/>
      <family val="2"/>
    </font>
    <font>
      <u/>
      <sz val="11"/>
      <color theme="10"/>
      <name val="Aptos"/>
      <family val="2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haroni"/>
      <charset val="177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indexed="64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indexed="64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center" textRotation="255"/>
    </xf>
    <xf numFmtId="0" fontId="2" fillId="3" borderId="0" xfId="0" applyFont="1" applyFill="1"/>
    <xf numFmtId="0" fontId="2" fillId="5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5" fillId="3" borderId="0" xfId="0" applyFont="1" applyFill="1" applyAlignment="1">
      <alignment vertical="center" textRotation="255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1" fillId="2" borderId="0" xfId="1" applyFill="1" applyBorder="1" applyAlignment="1"/>
    <xf numFmtId="0" fontId="1" fillId="2" borderId="0" xfId="1" applyFill="1" applyBorder="1" applyAlignment="1">
      <alignment horizontal="center"/>
    </xf>
    <xf numFmtId="0" fontId="1" fillId="3" borderId="0" xfId="1" applyFill="1" applyBorder="1" applyAlignment="1"/>
    <xf numFmtId="0" fontId="3" fillId="2" borderId="0" xfId="0" applyFont="1" applyFill="1" applyAlignment="1">
      <alignment vertical="center"/>
    </xf>
    <xf numFmtId="0" fontId="9" fillId="6" borderId="10" xfId="0" applyFont="1" applyFill="1" applyBorder="1" applyAlignment="1">
      <alignment horizontal="center"/>
    </xf>
    <xf numFmtId="0" fontId="3" fillId="2" borderId="0" xfId="0" applyFont="1" applyFill="1" applyAlignment="1">
      <alignment vertical="top" wrapText="1"/>
    </xf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0" fontId="2" fillId="2" borderId="4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10" fillId="2" borderId="0" xfId="0" applyFont="1" applyFill="1" applyAlignment="1">
      <alignment horizontal="center"/>
    </xf>
    <xf numFmtId="0" fontId="1" fillId="3" borderId="0" xfId="1" applyFill="1" applyBorder="1" applyAlignment="1">
      <alignment horizontal="center"/>
    </xf>
    <xf numFmtId="0" fontId="3" fillId="7" borderId="0" xfId="0" applyFont="1" applyFill="1" applyAlignment="1">
      <alignment horizontal="right"/>
    </xf>
    <xf numFmtId="4" fontId="2" fillId="2" borderId="0" xfId="0" applyNumberFormat="1" applyFont="1" applyFill="1"/>
    <xf numFmtId="4" fontId="2" fillId="5" borderId="0" xfId="0" applyNumberFormat="1" applyFont="1" applyFill="1"/>
    <xf numFmtId="4" fontId="7" fillId="2" borderId="0" xfId="0" applyNumberFormat="1" applyFont="1" applyFill="1"/>
    <xf numFmtId="4" fontId="2" fillId="2" borderId="1" xfId="0" applyNumberFormat="1" applyFont="1" applyFill="1" applyBorder="1"/>
    <xf numFmtId="4" fontId="3" fillId="2" borderId="0" xfId="0" applyNumberFormat="1" applyFont="1" applyFill="1"/>
    <xf numFmtId="0" fontId="10" fillId="6" borderId="2" xfId="0" applyFont="1" applyFill="1" applyBorder="1"/>
    <xf numFmtId="0" fontId="10" fillId="2" borderId="0" xfId="0" applyFont="1" applyFill="1"/>
    <xf numFmtId="14" fontId="2" fillId="2" borderId="2" xfId="0" applyNumberFormat="1" applyFont="1" applyFill="1" applyBorder="1" applyAlignment="1">
      <alignment horizontal="right"/>
    </xf>
    <xf numFmtId="4" fontId="2" fillId="2" borderId="2" xfId="0" applyNumberFormat="1" applyFont="1" applyFill="1" applyBorder="1"/>
    <xf numFmtId="4" fontId="2" fillId="2" borderId="9" xfId="0" applyNumberFormat="1" applyFont="1" applyFill="1" applyBorder="1"/>
    <xf numFmtId="14" fontId="2" fillId="2" borderId="0" xfId="0" applyNumberFormat="1" applyFont="1" applyFill="1" applyAlignment="1">
      <alignment horizontal="right"/>
    </xf>
    <xf numFmtId="4" fontId="2" fillId="2" borderId="2" xfId="0" applyNumberFormat="1" applyFont="1" applyFill="1" applyBorder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2" fillId="2" borderId="12" xfId="0" applyNumberFormat="1" applyFont="1" applyFill="1" applyBorder="1"/>
    <xf numFmtId="4" fontId="2" fillId="5" borderId="12" xfId="0" applyNumberFormat="1" applyFont="1" applyFill="1" applyBorder="1"/>
    <xf numFmtId="4" fontId="10" fillId="6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/>
    <xf numFmtId="0" fontId="11" fillId="2" borderId="0" xfId="1" applyFont="1" applyFill="1"/>
    <xf numFmtId="0" fontId="11" fillId="2" borderId="0" xfId="1" applyFont="1" applyFill="1" applyBorder="1"/>
    <xf numFmtId="14" fontId="10" fillId="6" borderId="3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10" fillId="6" borderId="1" xfId="0" applyNumberFormat="1" applyFont="1" applyFill="1" applyBorder="1"/>
    <xf numFmtId="14" fontId="3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/>
    <xf numFmtId="14" fontId="2" fillId="2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10" fillId="6" borderId="1" xfId="0" applyFont="1" applyFill="1" applyBorder="1"/>
    <xf numFmtId="4" fontId="2" fillId="2" borderId="0" xfId="0" applyNumberFormat="1" applyFont="1" applyFill="1" applyAlignment="1">
      <alignment horizontal="center"/>
    </xf>
    <xf numFmtId="14" fontId="3" fillId="5" borderId="3" xfId="0" applyNumberFormat="1" applyFont="1" applyFill="1" applyBorder="1" applyAlignment="1">
      <alignment horizontal="right"/>
    </xf>
    <xf numFmtId="0" fontId="10" fillId="6" borderId="2" xfId="0" applyFont="1" applyFill="1" applyBorder="1" applyAlignment="1">
      <alignment horizontal="right"/>
    </xf>
    <xf numFmtId="0" fontId="3" fillId="7" borderId="12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4" fontId="0" fillId="2" borderId="17" xfId="0" applyNumberFormat="1" applyFill="1" applyBorder="1"/>
    <xf numFmtId="4" fontId="0" fillId="2" borderId="18" xfId="0" applyNumberFormat="1" applyFill="1" applyBorder="1"/>
    <xf numFmtId="4" fontId="0" fillId="2" borderId="0" xfId="0" applyNumberFormat="1" applyFill="1"/>
    <xf numFmtId="4" fontId="0" fillId="8" borderId="18" xfId="0" applyNumberFormat="1" applyFill="1" applyBorder="1"/>
    <xf numFmtId="4" fontId="0" fillId="2" borderId="8" xfId="0" applyNumberFormat="1" applyFill="1" applyBorder="1"/>
    <xf numFmtId="4" fontId="0" fillId="2" borderId="1" xfId="0" applyNumberFormat="1" applyFill="1" applyBorder="1"/>
    <xf numFmtId="4" fontId="0" fillId="8" borderId="1" xfId="0" applyNumberFormat="1" applyFill="1" applyBorder="1"/>
    <xf numFmtId="0" fontId="0" fillId="2" borderId="0" xfId="0" applyFill="1" applyAlignment="1">
      <alignment horizontal="center"/>
    </xf>
    <xf numFmtId="0" fontId="1" fillId="0" borderId="0" xfId="1"/>
    <xf numFmtId="0" fontId="1" fillId="2" borderId="0" xfId="1" applyFill="1"/>
    <xf numFmtId="16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3" fillId="9" borderId="16" xfId="0" applyFont="1" applyFill="1" applyBorder="1"/>
    <xf numFmtId="0" fontId="13" fillId="9" borderId="19" xfId="0" applyFont="1" applyFill="1" applyBorder="1"/>
    <xf numFmtId="0" fontId="13" fillId="9" borderId="20" xfId="0" applyFont="1" applyFill="1" applyBorder="1"/>
    <xf numFmtId="0" fontId="13" fillId="9" borderId="13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4" fontId="13" fillId="9" borderId="15" xfId="0" applyNumberFormat="1" applyFont="1" applyFill="1" applyBorder="1"/>
    <xf numFmtId="4" fontId="0" fillId="10" borderId="0" xfId="0" applyNumberFormat="1" applyFill="1"/>
    <xf numFmtId="0" fontId="15" fillId="2" borderId="0" xfId="1" applyFont="1" applyFill="1"/>
    <xf numFmtId="0" fontId="12" fillId="2" borderId="0" xfId="0" applyFont="1" applyFill="1"/>
    <xf numFmtId="0" fontId="13" fillId="9" borderId="23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13" fillId="9" borderId="22" xfId="0" applyFont="1" applyFill="1" applyBorder="1"/>
    <xf numFmtId="4" fontId="13" fillId="9" borderId="22" xfId="0" applyNumberFormat="1" applyFont="1" applyFill="1" applyBorder="1" applyAlignment="1">
      <alignment horizontal="center"/>
    </xf>
    <xf numFmtId="0" fontId="13" fillId="2" borderId="0" xfId="0" applyFont="1" applyFill="1"/>
    <xf numFmtId="14" fontId="10" fillId="11" borderId="3" xfId="0" applyNumberFormat="1" applyFont="1" applyFill="1" applyBorder="1" applyAlignment="1">
      <alignment horizontal="center"/>
    </xf>
    <xf numFmtId="0" fontId="10" fillId="11" borderId="2" xfId="0" applyFont="1" applyFill="1" applyBorder="1"/>
    <xf numFmtId="14" fontId="10" fillId="9" borderId="2" xfId="0" applyNumberFormat="1" applyFont="1" applyFill="1" applyBorder="1" applyAlignment="1">
      <alignment horizontal="center"/>
    </xf>
    <xf numFmtId="4" fontId="2" fillId="10" borderId="1" xfId="0" applyNumberFormat="1" applyFont="1" applyFill="1" applyBorder="1"/>
    <xf numFmtId="0" fontId="10" fillId="9" borderId="2" xfId="0" applyFont="1" applyFill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8" fillId="2" borderId="0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9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10" fillId="6" borderId="11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1" fillId="2" borderId="0" xfId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5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2" fillId="5" borderId="0" xfId="0" applyFont="1" applyFill="1" applyAlignment="1">
      <alignment horizontal="left" wrapText="1"/>
    </xf>
    <xf numFmtId="0" fontId="1" fillId="2" borderId="6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6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3" fillId="6" borderId="8" xfId="0" applyNumberFormat="1" applyFont="1" applyFill="1" applyBorder="1" applyAlignment="1">
      <alignment horizontal="center"/>
    </xf>
    <xf numFmtId="14" fontId="10" fillId="6" borderId="2" xfId="0" applyNumberFormat="1" applyFont="1" applyFill="1" applyBorder="1" applyAlignment="1">
      <alignment horizontal="left"/>
    </xf>
    <xf numFmtId="14" fontId="10" fillId="6" borderId="7" xfId="0" applyNumberFormat="1" applyFont="1" applyFill="1" applyBorder="1" applyAlignment="1">
      <alignment horizontal="left"/>
    </xf>
    <xf numFmtId="14" fontId="10" fillId="6" borderId="8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/>
    </xf>
    <xf numFmtId="0" fontId="16" fillId="9" borderId="24" xfId="0" applyFont="1" applyFill="1" applyBorder="1" applyAlignment="1">
      <alignment horizontal="center"/>
    </xf>
    <xf numFmtId="0" fontId="16" fillId="9" borderId="25" xfId="0" applyFont="1" applyFill="1" applyBorder="1" applyAlignment="1">
      <alignment horizontal="center"/>
    </xf>
    <xf numFmtId="0" fontId="13" fillId="9" borderId="26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0" fontId="16" fillId="9" borderId="21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12" borderId="29" xfId="0" applyFont="1" applyFill="1" applyBorder="1"/>
    <xf numFmtId="0" fontId="0" fillId="2" borderId="0" xfId="0" applyFill="1" applyAlignment="1">
      <alignment horizontal="right"/>
    </xf>
    <xf numFmtId="0" fontId="3" fillId="7" borderId="30" xfId="0" applyFont="1" applyFill="1" applyBorder="1" applyAlignment="1">
      <alignment horizontal="right"/>
    </xf>
    <xf numFmtId="4" fontId="2" fillId="2" borderId="31" xfId="0" applyNumberFormat="1" applyFont="1" applyFill="1" applyBorder="1"/>
    <xf numFmtId="4" fontId="2" fillId="2" borderId="32" xfId="0" applyNumberFormat="1" applyFont="1" applyFill="1" applyBorder="1"/>
    <xf numFmtId="4" fontId="2" fillId="13" borderId="1" xfId="0" applyNumberFormat="1" applyFont="1" applyFill="1" applyBorder="1"/>
    <xf numFmtId="4" fontId="3" fillId="13" borderId="1" xfId="0" applyNumberFormat="1" applyFont="1" applyFill="1" applyBorder="1" applyAlignment="1">
      <alignment horizontal="center" vertical="center" wrapText="1"/>
    </xf>
    <xf numFmtId="3" fontId="3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/>
    <xf numFmtId="4" fontId="10" fillId="6" borderId="3" xfId="0" applyNumberFormat="1" applyFont="1" applyFill="1" applyBorder="1" applyAlignment="1">
      <alignment horizontal="center"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3" fillId="5" borderId="33" xfId="0" applyFont="1" applyFill="1" applyBorder="1"/>
    <xf numFmtId="4" fontId="2" fillId="2" borderId="34" xfId="0" applyNumberFormat="1" applyFont="1" applyFill="1" applyBorder="1"/>
    <xf numFmtId="4" fontId="2" fillId="2" borderId="35" xfId="0" applyNumberFormat="1" applyFont="1" applyFill="1" applyBorder="1"/>
    <xf numFmtId="0" fontId="0" fillId="2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2" fillId="2" borderId="0" xfId="0" applyFont="1" applyFill="1" applyBorder="1"/>
    <xf numFmtId="0" fontId="0" fillId="2" borderId="0" xfId="0" applyFill="1" applyAlignment="1">
      <alignment horizontal="left"/>
    </xf>
    <xf numFmtId="14" fontId="0" fillId="2" borderId="0" xfId="0" applyNumberFormat="1" applyFill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0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5" borderId="0" xfId="0" applyFont="1" applyFill="1"/>
    <xf numFmtId="0" fontId="14" fillId="5" borderId="0" xfId="0" applyFont="1" applyFill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4" borderId="42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2" borderId="0" xfId="0" applyFill="1" applyAlignment="1"/>
    <xf numFmtId="0" fontId="0" fillId="14" borderId="0" xfId="0" applyFill="1" applyAlignment="1">
      <alignment horizontal="left" vertical="top" wrapText="1"/>
    </xf>
    <xf numFmtId="4" fontId="0" fillId="6" borderId="0" xfId="0" applyNumberFormat="1" applyFill="1"/>
    <xf numFmtId="4" fontId="0" fillId="2" borderId="12" xfId="0" applyNumberFormat="1" applyFill="1" applyBorder="1"/>
    <xf numFmtId="0" fontId="14" fillId="5" borderId="45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0" fillId="2" borderId="47" xfId="0" applyFill="1" applyBorder="1"/>
    <xf numFmtId="4" fontId="0" fillId="2" borderId="48" xfId="0" applyNumberFormat="1" applyFill="1" applyBorder="1"/>
    <xf numFmtId="0" fontId="0" fillId="7" borderId="47" xfId="0" applyFill="1" applyBorder="1"/>
    <xf numFmtId="4" fontId="0" fillId="7" borderId="48" xfId="0" applyNumberFormat="1" applyFill="1" applyBorder="1"/>
    <xf numFmtId="0" fontId="0" fillId="2" borderId="49" xfId="0" applyFill="1" applyBorder="1"/>
    <xf numFmtId="4" fontId="0" fillId="2" borderId="50" xfId="0" applyNumberFormat="1" applyFill="1" applyBorder="1"/>
    <xf numFmtId="0" fontId="14" fillId="5" borderId="51" xfId="0" applyFont="1" applyFill="1" applyBorder="1" applyAlignment="1">
      <alignment horizontal="center" vertical="center"/>
    </xf>
    <xf numFmtId="4" fontId="0" fillId="2" borderId="53" xfId="0" applyNumberFormat="1" applyFill="1" applyBorder="1"/>
    <xf numFmtId="4" fontId="0" fillId="7" borderId="53" xfId="0" applyNumberFormat="1" applyFill="1" applyBorder="1"/>
    <xf numFmtId="4" fontId="0" fillId="2" borderId="54" xfId="0" applyNumberFormat="1" applyFill="1" applyBorder="1"/>
    <xf numFmtId="0" fontId="0" fillId="2" borderId="55" xfId="0" applyFill="1" applyBorder="1"/>
    <xf numFmtId="4" fontId="0" fillId="2" borderId="56" xfId="0" applyNumberFormat="1" applyFill="1" applyBorder="1"/>
    <xf numFmtId="4" fontId="0" fillId="2" borderId="52" xfId="0" applyNumberFormat="1" applyFill="1" applyBorder="1"/>
    <xf numFmtId="0" fontId="14" fillId="5" borderId="49" xfId="0" applyFont="1" applyFill="1" applyBorder="1" applyAlignment="1">
      <alignment horizontal="center"/>
    </xf>
    <xf numFmtId="0" fontId="14" fillId="5" borderId="50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 vertical="center"/>
    </xf>
    <xf numFmtId="4" fontId="2" fillId="5" borderId="9" xfId="0" applyNumberFormat="1" applyFont="1" applyFill="1" applyBorder="1"/>
    <xf numFmtId="4" fontId="2" fillId="10" borderId="12" xfId="0" applyNumberFormat="1" applyFont="1" applyFill="1" applyBorder="1"/>
    <xf numFmtId="4" fontId="2" fillId="10" borderId="9" xfId="0" applyNumberFormat="1" applyFont="1" applyFill="1" applyBorder="1"/>
    <xf numFmtId="0" fontId="3" fillId="10" borderId="2" xfId="0" applyFont="1" applyFill="1" applyBorder="1"/>
    <xf numFmtId="14" fontId="3" fillId="10" borderId="2" xfId="0" applyNumberFormat="1" applyFont="1" applyFill="1" applyBorder="1" applyAlignment="1">
      <alignment horizontal="center"/>
    </xf>
    <xf numFmtId="4" fontId="2" fillId="2" borderId="18" xfId="0" applyNumberFormat="1" applyFont="1" applyFill="1" applyBorder="1"/>
    <xf numFmtId="14" fontId="10" fillId="10" borderId="12" xfId="0" applyNumberFormat="1" applyFont="1" applyFill="1" applyBorder="1" applyAlignment="1">
      <alignment horizontal="center"/>
    </xf>
    <xf numFmtId="14" fontId="3" fillId="10" borderId="2" xfId="0" applyNumberFormat="1" applyFont="1" applyFill="1" applyBorder="1" applyAlignment="1">
      <alignment horizontal="left"/>
    </xf>
    <xf numFmtId="14" fontId="3" fillId="10" borderId="7" xfId="0" applyNumberFormat="1" applyFont="1" applyFill="1" applyBorder="1" applyAlignment="1">
      <alignment horizontal="left"/>
    </xf>
    <xf numFmtId="14" fontId="3" fillId="10" borderId="8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7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4" fillId="15" borderId="0" xfId="0" applyFont="1" applyFill="1" applyAlignment="1">
      <alignment horizontal="center"/>
    </xf>
    <xf numFmtId="4" fontId="0" fillId="15" borderId="0" xfId="0" applyNumberFormat="1" applyFill="1"/>
    <xf numFmtId="0" fontId="14" fillId="15" borderId="0" xfId="0" applyFont="1" applyFill="1"/>
    <xf numFmtId="0" fontId="0" fillId="15" borderId="0" xfId="0" applyFill="1" applyBorder="1" applyAlignment="1">
      <alignment horizontal="left"/>
    </xf>
    <xf numFmtId="0" fontId="0" fillId="15" borderId="0" xfId="0" applyFill="1"/>
    <xf numFmtId="4" fontId="14" fillId="15" borderId="0" xfId="0" applyNumberFormat="1" applyFont="1" applyFill="1" applyAlignment="1">
      <alignment horizontal="center"/>
    </xf>
    <xf numFmtId="4" fontId="0" fillId="2" borderId="12" xfId="0" applyNumberFormat="1" applyFill="1" applyBorder="1" applyAlignment="1">
      <alignment horizontal="right"/>
    </xf>
    <xf numFmtId="2" fontId="0" fillId="2" borderId="12" xfId="0" applyNumberFormat="1" applyFill="1" applyBorder="1"/>
    <xf numFmtId="0" fontId="18" fillId="9" borderId="0" xfId="0" applyFont="1" applyFill="1" applyAlignment="1">
      <alignment horizontal="center"/>
    </xf>
    <xf numFmtId="0" fontId="14" fillId="9" borderId="0" xfId="0" applyFont="1" applyFill="1" applyBorder="1" applyAlignment="1">
      <alignment horizontal="left"/>
    </xf>
    <xf numFmtId="0" fontId="14" fillId="15" borderId="0" xfId="0" applyFont="1" applyFill="1" applyBorder="1"/>
    <xf numFmtId="4" fontId="0" fillId="10" borderId="0" xfId="0" applyNumberFormat="1" applyFill="1" applyBorder="1"/>
    <xf numFmtId="14" fontId="0" fillId="2" borderId="12" xfId="0" applyNumberFormat="1" applyFill="1" applyBorder="1"/>
    <xf numFmtId="14" fontId="0" fillId="10" borderId="0" xfId="0" applyNumberFormat="1" applyFill="1"/>
    <xf numFmtId="0" fontId="0" fillId="15" borderId="0" xfId="0" applyFill="1" applyBorder="1" applyAlignment="1"/>
    <xf numFmtId="14" fontId="0" fillId="15" borderId="0" xfId="0" applyNumberFormat="1" applyFill="1" applyBorder="1" applyAlignment="1"/>
    <xf numFmtId="0" fontId="0" fillId="6" borderId="0" xfId="0" applyFill="1" applyAlignment="1">
      <alignment horizontal="center"/>
    </xf>
    <xf numFmtId="0" fontId="19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4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.sv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583667</xdr:colOff>
      <xdr:row>1</xdr:row>
      <xdr:rowOff>57150</xdr:rowOff>
    </xdr:from>
    <xdr:to>
      <xdr:col>3</xdr:col>
      <xdr:colOff>336578</xdr:colOff>
      <xdr:row>4</xdr:row>
      <xdr:rowOff>171450</xdr:rowOff>
    </xdr:to>
    <xdr:pic>
      <xdr:nvPicPr>
        <xdr:cNvPr id="2" name="Grafický objekt 24">
          <a:extLst>
            <a:ext uri="{FF2B5EF4-FFF2-40B4-BE49-F238E27FC236}">
              <a16:creationId xmlns:a16="http://schemas.microsoft.com/office/drawing/2014/main" id="{3953E885-DAC8-4448-BC8A-053847E05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3970" y="239953"/>
          <a:ext cx="686169" cy="662709"/>
        </a:xfrm>
        <a:prstGeom prst="rect">
          <a:avLst/>
        </a:prstGeom>
      </xdr:spPr>
    </xdr:pic>
    <xdr:clientData/>
  </xdr:twoCellAnchor>
  <xdr:twoCellAnchor>
    <xdr:from>
      <xdr:col>4</xdr:col>
      <xdr:colOff>478118</xdr:colOff>
      <xdr:row>2</xdr:row>
      <xdr:rowOff>45720</xdr:rowOff>
    </xdr:from>
    <xdr:to>
      <xdr:col>9</xdr:col>
      <xdr:colOff>230909</xdr:colOff>
      <xdr:row>5</xdr:row>
      <xdr:rowOff>76200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25E7C659-0ADB-4522-AB7D-3A00EB9E1945}"/>
            </a:ext>
          </a:extLst>
        </xdr:cNvPr>
        <xdr:cNvSpPr/>
      </xdr:nvSpPr>
      <xdr:spPr>
        <a:xfrm>
          <a:off x="2779512" y="415175"/>
          <a:ext cx="2631458" cy="58466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Nedokončená výroba</a:t>
          </a:r>
        </a:p>
      </xdr:txBody>
    </xdr:sp>
    <xdr:clientData/>
  </xdr:twoCellAnchor>
  <xdr:twoCellAnchor>
    <xdr:from>
      <xdr:col>8</xdr:col>
      <xdr:colOff>495299</xdr:colOff>
      <xdr:row>9</xdr:row>
      <xdr:rowOff>68580</xdr:rowOff>
    </xdr:from>
    <xdr:to>
      <xdr:col>12</xdr:col>
      <xdr:colOff>343647</xdr:colOff>
      <xdr:row>11</xdr:row>
      <xdr:rowOff>22860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50A55F1E-E8F3-4F9C-9E46-1F609B7448B3}"/>
            </a:ext>
          </a:extLst>
        </xdr:cNvPr>
        <xdr:cNvSpPr/>
      </xdr:nvSpPr>
      <xdr:spPr>
        <a:xfrm>
          <a:off x="5067299" y="1676400"/>
          <a:ext cx="2286748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</xdr:txBody>
    </xdr:sp>
    <xdr:clientData/>
  </xdr:twoCellAnchor>
  <xdr:twoCellAnchor>
    <xdr:from>
      <xdr:col>2</xdr:col>
      <xdr:colOff>590176</xdr:colOff>
      <xdr:row>9</xdr:row>
      <xdr:rowOff>38250</xdr:rowOff>
    </xdr:from>
    <xdr:to>
      <xdr:col>6</xdr:col>
      <xdr:colOff>114300</xdr:colOff>
      <xdr:row>10</xdr:row>
      <xdr:rowOff>171824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3F6A17C7-4CC7-4825-9CAD-06A4B170E0B4}"/>
            </a:ext>
          </a:extLst>
        </xdr:cNvPr>
        <xdr:cNvSpPr/>
      </xdr:nvSpPr>
      <xdr:spPr>
        <a:xfrm>
          <a:off x="1077856" y="1646070"/>
          <a:ext cx="2549264" cy="31645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7</xdr:col>
      <xdr:colOff>89647</xdr:colOff>
      <xdr:row>15</xdr:row>
      <xdr:rowOff>7620</xdr:rowOff>
    </xdr:from>
    <xdr:to>
      <xdr:col>9</xdr:col>
      <xdr:colOff>324823</xdr:colOff>
      <xdr:row>16</xdr:row>
      <xdr:rowOff>121920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2B4F7E82-E273-48BF-9671-504FA6C6B560}"/>
            </a:ext>
          </a:extLst>
        </xdr:cNvPr>
        <xdr:cNvSpPr/>
      </xdr:nvSpPr>
      <xdr:spPr>
        <a:xfrm>
          <a:off x="4212067" y="2773680"/>
          <a:ext cx="1294356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Příjemka</a:t>
          </a:r>
        </a:p>
      </xdr:txBody>
    </xdr:sp>
    <xdr:clientData/>
  </xdr:twoCellAnchor>
  <xdr:twoCellAnchor>
    <xdr:from>
      <xdr:col>9</xdr:col>
      <xdr:colOff>324823</xdr:colOff>
      <xdr:row>13</xdr:row>
      <xdr:rowOff>121920</xdr:rowOff>
    </xdr:from>
    <xdr:to>
      <xdr:col>9</xdr:col>
      <xdr:colOff>579120</xdr:colOff>
      <xdr:row>15</xdr:row>
      <xdr:rowOff>161888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9AB244EB-B995-46C7-AA90-3CE86526457C}"/>
            </a:ext>
          </a:extLst>
        </xdr:cNvPr>
        <xdr:cNvCxnSpPr>
          <a:stCxn id="6" idx="3"/>
        </xdr:cNvCxnSpPr>
      </xdr:nvCxnSpPr>
      <xdr:spPr>
        <a:xfrm flipV="1">
          <a:off x="5506423" y="2499360"/>
          <a:ext cx="254297" cy="4285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324823</xdr:colOff>
      <xdr:row>15</xdr:row>
      <xdr:rowOff>106680</xdr:rowOff>
    </xdr:from>
    <xdr:to>
      <xdr:col>9</xdr:col>
      <xdr:colOff>594360</xdr:colOff>
      <xdr:row>15</xdr:row>
      <xdr:rowOff>161888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58594060-2D6A-4F2F-BDAE-7D54C000545F}"/>
            </a:ext>
          </a:extLst>
        </xdr:cNvPr>
        <xdr:cNvCxnSpPr>
          <a:stCxn id="6" idx="3"/>
        </xdr:cNvCxnSpPr>
      </xdr:nvCxnSpPr>
      <xdr:spPr>
        <a:xfrm flipV="1">
          <a:off x="5506423" y="2872740"/>
          <a:ext cx="269537" cy="5520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324823</xdr:colOff>
      <xdr:row>15</xdr:row>
      <xdr:rowOff>161888</xdr:rowOff>
    </xdr:from>
    <xdr:to>
      <xdr:col>10</xdr:col>
      <xdr:colOff>0</xdr:colOff>
      <xdr:row>17</xdr:row>
      <xdr:rowOff>114300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A1D072BA-1BA3-4CFF-87AE-AD759DACD7B5}"/>
            </a:ext>
          </a:extLst>
        </xdr:cNvPr>
        <xdr:cNvCxnSpPr>
          <a:stCxn id="6" idx="3"/>
        </xdr:cNvCxnSpPr>
      </xdr:nvCxnSpPr>
      <xdr:spPr>
        <a:xfrm>
          <a:off x="5506423" y="2927948"/>
          <a:ext cx="284777" cy="3334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83521</xdr:colOff>
      <xdr:row>25</xdr:row>
      <xdr:rowOff>60065</xdr:rowOff>
    </xdr:from>
    <xdr:to>
      <xdr:col>9</xdr:col>
      <xdr:colOff>286297</xdr:colOff>
      <xdr:row>26</xdr:row>
      <xdr:rowOff>174365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3A53FE01-662B-4A61-9333-E526A602032F}"/>
            </a:ext>
          </a:extLst>
        </xdr:cNvPr>
        <xdr:cNvSpPr/>
      </xdr:nvSpPr>
      <xdr:spPr>
        <a:xfrm>
          <a:off x="4205941" y="4723505"/>
          <a:ext cx="1261956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Výdejka</a:t>
          </a:r>
        </a:p>
      </xdr:txBody>
    </xdr:sp>
    <xdr:clientData/>
  </xdr:twoCellAnchor>
  <xdr:twoCellAnchor>
    <xdr:from>
      <xdr:col>2</xdr:col>
      <xdr:colOff>75902</xdr:colOff>
      <xdr:row>15</xdr:row>
      <xdr:rowOff>10757</xdr:rowOff>
    </xdr:from>
    <xdr:to>
      <xdr:col>3</xdr:col>
      <xdr:colOff>395942</xdr:colOff>
      <xdr:row>17</xdr:row>
      <xdr:rowOff>29881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46EA06D7-86D4-40E2-9D05-7A2D9AD53842}"/>
            </a:ext>
          </a:extLst>
        </xdr:cNvPr>
        <xdr:cNvSpPr/>
      </xdr:nvSpPr>
      <xdr:spPr>
        <a:xfrm>
          <a:off x="563582" y="2776817"/>
          <a:ext cx="1249680" cy="40012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Typy nákladů</a:t>
          </a:r>
        </a:p>
      </xdr:txBody>
    </xdr:sp>
    <xdr:clientData/>
  </xdr:twoCellAnchor>
  <xdr:twoCellAnchor>
    <xdr:from>
      <xdr:col>3</xdr:col>
      <xdr:colOff>395942</xdr:colOff>
      <xdr:row>13</xdr:row>
      <xdr:rowOff>112058</xdr:rowOff>
    </xdr:from>
    <xdr:to>
      <xdr:col>3</xdr:col>
      <xdr:colOff>791883</xdr:colOff>
      <xdr:row>16</xdr:row>
      <xdr:rowOff>20319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C5EFE99C-6D6C-46F1-AEEA-A3D83A7DB9B9}"/>
            </a:ext>
          </a:extLst>
        </xdr:cNvPr>
        <xdr:cNvCxnSpPr>
          <a:stCxn id="11" idx="3"/>
        </xdr:cNvCxnSpPr>
      </xdr:nvCxnSpPr>
      <xdr:spPr>
        <a:xfrm flipV="1">
          <a:off x="1813262" y="2489498"/>
          <a:ext cx="395941" cy="48738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15</xdr:row>
      <xdr:rowOff>112058</xdr:rowOff>
    </xdr:from>
    <xdr:to>
      <xdr:col>3</xdr:col>
      <xdr:colOff>821765</xdr:colOff>
      <xdr:row>16</xdr:row>
      <xdr:rowOff>20319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C5281777-BFFE-4F1A-9880-6960D98F12F6}"/>
            </a:ext>
          </a:extLst>
        </xdr:cNvPr>
        <xdr:cNvCxnSpPr>
          <a:stCxn id="11" idx="3"/>
        </xdr:cNvCxnSpPr>
      </xdr:nvCxnSpPr>
      <xdr:spPr>
        <a:xfrm flipV="1">
          <a:off x="1813262" y="2878118"/>
          <a:ext cx="425823" cy="9876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799353</xdr:colOff>
      <xdr:row>19</xdr:row>
      <xdr:rowOff>127000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4A2AF225-0605-4653-B653-2C07BE5EA301}"/>
            </a:ext>
          </a:extLst>
        </xdr:cNvPr>
        <xdr:cNvCxnSpPr>
          <a:stCxn id="11" idx="3"/>
        </xdr:cNvCxnSpPr>
      </xdr:nvCxnSpPr>
      <xdr:spPr>
        <a:xfrm>
          <a:off x="1813262" y="2976879"/>
          <a:ext cx="403411" cy="67818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264010</xdr:colOff>
      <xdr:row>6</xdr:row>
      <xdr:rowOff>15688</xdr:rowOff>
    </xdr:from>
    <xdr:to>
      <xdr:col>5</xdr:col>
      <xdr:colOff>427018</xdr:colOff>
      <xdr:row>8</xdr:row>
      <xdr:rowOff>129988</xdr:rowOff>
    </xdr:to>
    <xdr:sp macro="" textlink="">
      <xdr:nvSpPr>
        <xdr:cNvPr id="15" name="Šipka: nahoru 14">
          <a:extLst>
            <a:ext uri="{FF2B5EF4-FFF2-40B4-BE49-F238E27FC236}">
              <a16:creationId xmlns:a16="http://schemas.microsoft.com/office/drawing/2014/main" id="{1100E052-063C-4DFB-A596-531183E36946}"/>
            </a:ext>
          </a:extLst>
        </xdr:cNvPr>
        <xdr:cNvSpPr/>
      </xdr:nvSpPr>
      <xdr:spPr>
        <a:xfrm>
          <a:off x="3167230" y="1074868"/>
          <a:ext cx="163008" cy="48006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323925</xdr:colOff>
      <xdr:row>9</xdr:row>
      <xdr:rowOff>106680</xdr:rowOff>
    </xdr:from>
    <xdr:to>
      <xdr:col>8</xdr:col>
      <xdr:colOff>111910</xdr:colOff>
      <xdr:row>10</xdr:row>
      <xdr:rowOff>106680</xdr:rowOff>
    </xdr:to>
    <xdr:sp macro="" textlink="">
      <xdr:nvSpPr>
        <xdr:cNvPr id="16" name="Šipka: doprava 15">
          <a:extLst>
            <a:ext uri="{FF2B5EF4-FFF2-40B4-BE49-F238E27FC236}">
              <a16:creationId xmlns:a16="http://schemas.microsoft.com/office/drawing/2014/main" id="{B873ABC8-996F-4256-ABA4-99633C2B3D15}"/>
            </a:ext>
          </a:extLst>
        </xdr:cNvPr>
        <xdr:cNvSpPr/>
      </xdr:nvSpPr>
      <xdr:spPr>
        <a:xfrm>
          <a:off x="3836745" y="1714500"/>
          <a:ext cx="847165" cy="1828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10</xdr:col>
      <xdr:colOff>293296</xdr:colOff>
      <xdr:row>2</xdr:row>
      <xdr:rowOff>45869</xdr:rowOff>
    </xdr:from>
    <xdr:to>
      <xdr:col>14</xdr:col>
      <xdr:colOff>455706</xdr:colOff>
      <xdr:row>5</xdr:row>
      <xdr:rowOff>76349</xdr:rowOff>
    </xdr:to>
    <xdr:sp macro="" textlink="">
      <xdr:nvSpPr>
        <xdr:cNvPr id="17" name="Obdélník: se zakulacenými rohy 16">
          <a:extLst>
            <a:ext uri="{FF2B5EF4-FFF2-40B4-BE49-F238E27FC236}">
              <a16:creationId xmlns:a16="http://schemas.microsoft.com/office/drawing/2014/main" id="{F99DB3A0-6F81-4AC5-A9E9-88E719A07BA4}"/>
            </a:ext>
          </a:extLst>
        </xdr:cNvPr>
        <xdr:cNvSpPr/>
      </xdr:nvSpPr>
      <xdr:spPr>
        <a:xfrm>
          <a:off x="6084496" y="411629"/>
          <a:ext cx="260081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Obratová předvaha</a:t>
          </a:r>
        </a:p>
      </xdr:txBody>
    </xdr:sp>
    <xdr:clientData/>
  </xdr:twoCellAnchor>
  <xdr:twoCellAnchor>
    <xdr:from>
      <xdr:col>9</xdr:col>
      <xdr:colOff>387297</xdr:colOff>
      <xdr:row>3</xdr:row>
      <xdr:rowOff>15390</xdr:rowOff>
    </xdr:from>
    <xdr:to>
      <xdr:col>10</xdr:col>
      <xdr:colOff>117609</xdr:colOff>
      <xdr:row>5</xdr:row>
      <xdr:rowOff>15390</xdr:rowOff>
    </xdr:to>
    <xdr:sp macro="" textlink="">
      <xdr:nvSpPr>
        <xdr:cNvPr id="18" name="Rovná se 17">
          <a:extLst>
            <a:ext uri="{FF2B5EF4-FFF2-40B4-BE49-F238E27FC236}">
              <a16:creationId xmlns:a16="http://schemas.microsoft.com/office/drawing/2014/main" id="{411A3476-4B25-4C02-8C51-BEF70C99F8D4}"/>
            </a:ext>
          </a:extLst>
        </xdr:cNvPr>
        <xdr:cNvSpPr/>
      </xdr:nvSpPr>
      <xdr:spPr>
        <a:xfrm>
          <a:off x="5567358" y="569572"/>
          <a:ext cx="338372" cy="369454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784412</xdr:colOff>
      <xdr:row>17</xdr:row>
      <xdr:rowOff>112058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920AD543-CC88-4FC5-A878-9570678C41EE}"/>
            </a:ext>
          </a:extLst>
        </xdr:cNvPr>
        <xdr:cNvCxnSpPr>
          <a:stCxn id="11" idx="3"/>
        </xdr:cNvCxnSpPr>
      </xdr:nvCxnSpPr>
      <xdr:spPr>
        <a:xfrm>
          <a:off x="1813262" y="2976879"/>
          <a:ext cx="388470" cy="28223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806824</xdr:colOff>
      <xdr:row>21</xdr:row>
      <xdr:rowOff>119529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BC6F901-0737-4FD7-A4CE-D51EC8718861}"/>
            </a:ext>
          </a:extLst>
        </xdr:cNvPr>
        <xdr:cNvCxnSpPr>
          <a:stCxn id="11" idx="3"/>
        </xdr:cNvCxnSpPr>
      </xdr:nvCxnSpPr>
      <xdr:spPr>
        <a:xfrm>
          <a:off x="1813262" y="2976879"/>
          <a:ext cx="410882" cy="104409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324823</xdr:colOff>
      <xdr:row>15</xdr:row>
      <xdr:rowOff>161888</xdr:rowOff>
    </xdr:from>
    <xdr:to>
      <xdr:col>9</xdr:col>
      <xdr:colOff>605117</xdr:colOff>
      <xdr:row>19</xdr:row>
      <xdr:rowOff>112059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91543A02-CED9-493F-A732-A99CC3AB01E7}"/>
            </a:ext>
          </a:extLst>
        </xdr:cNvPr>
        <xdr:cNvCxnSpPr>
          <a:stCxn id="6" idx="3"/>
        </xdr:cNvCxnSpPr>
      </xdr:nvCxnSpPr>
      <xdr:spPr>
        <a:xfrm>
          <a:off x="5506423" y="2927948"/>
          <a:ext cx="280294" cy="71217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23</xdr:row>
      <xdr:rowOff>89648</xdr:rowOff>
    </xdr:from>
    <xdr:to>
      <xdr:col>9</xdr:col>
      <xdr:colOff>575235</xdr:colOff>
      <xdr:row>26</xdr:row>
      <xdr:rowOff>20098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794431D6-0D5D-4008-95CC-7410C9CC64A2}"/>
            </a:ext>
          </a:extLst>
        </xdr:cNvPr>
        <xdr:cNvCxnSpPr>
          <a:stCxn id="10" idx="3"/>
        </xdr:cNvCxnSpPr>
      </xdr:nvCxnSpPr>
      <xdr:spPr>
        <a:xfrm flipV="1">
          <a:off x="5467897" y="4372088"/>
          <a:ext cx="288938" cy="5019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231588</xdr:colOff>
      <xdr:row>25</xdr:row>
      <xdr:rowOff>112059</xdr:rowOff>
    </xdr:from>
    <xdr:to>
      <xdr:col>9</xdr:col>
      <xdr:colOff>286297</xdr:colOff>
      <xdr:row>26</xdr:row>
      <xdr:rowOff>20098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146C10A5-D0EC-4D07-B960-88C1FC21798A}"/>
            </a:ext>
          </a:extLst>
        </xdr:cNvPr>
        <xdr:cNvCxnSpPr>
          <a:stCxn id="10" idx="3"/>
        </xdr:cNvCxnSpPr>
      </xdr:nvCxnSpPr>
      <xdr:spPr>
        <a:xfrm flipH="1" flipV="1">
          <a:off x="5413188" y="4775499"/>
          <a:ext cx="54709" cy="9853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26</xdr:row>
      <xdr:rowOff>20098</xdr:rowOff>
    </xdr:from>
    <xdr:to>
      <xdr:col>9</xdr:col>
      <xdr:colOff>545352</xdr:colOff>
      <xdr:row>27</xdr:row>
      <xdr:rowOff>112058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1FB5EDDB-6210-49FA-9F26-E45034762E68}"/>
            </a:ext>
          </a:extLst>
        </xdr:cNvPr>
        <xdr:cNvCxnSpPr>
          <a:stCxn id="10" idx="3"/>
        </xdr:cNvCxnSpPr>
      </xdr:nvCxnSpPr>
      <xdr:spPr>
        <a:xfrm>
          <a:off x="5467897" y="4874038"/>
          <a:ext cx="259055" cy="28246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25</xdr:row>
      <xdr:rowOff>119529</xdr:rowOff>
    </xdr:from>
    <xdr:to>
      <xdr:col>9</xdr:col>
      <xdr:colOff>597647</xdr:colOff>
      <xdr:row>26</xdr:row>
      <xdr:rowOff>20098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EE721423-6ED6-4E2B-B235-30E264C8F131}"/>
            </a:ext>
          </a:extLst>
        </xdr:cNvPr>
        <xdr:cNvCxnSpPr>
          <a:stCxn id="10" idx="3"/>
        </xdr:cNvCxnSpPr>
      </xdr:nvCxnSpPr>
      <xdr:spPr>
        <a:xfrm flipV="1">
          <a:off x="5467897" y="4782969"/>
          <a:ext cx="311350" cy="9106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169581</xdr:colOff>
      <xdr:row>9</xdr:row>
      <xdr:rowOff>49156</xdr:rowOff>
    </xdr:from>
    <xdr:to>
      <xdr:col>20</xdr:col>
      <xdr:colOff>17929</xdr:colOff>
      <xdr:row>11</xdr:row>
      <xdr:rowOff>3436</xdr:rowOff>
    </xdr:to>
    <xdr:sp macro="" textlink="">
      <xdr:nvSpPr>
        <xdr:cNvPr id="26" name="Obdélník: se zakulacenými rohy 25">
          <a:extLst>
            <a:ext uri="{FF2B5EF4-FFF2-40B4-BE49-F238E27FC236}">
              <a16:creationId xmlns:a16="http://schemas.microsoft.com/office/drawing/2014/main" id="{86242074-B8DC-4225-A09E-63926885FA85}"/>
            </a:ext>
          </a:extLst>
        </xdr:cNvPr>
        <xdr:cNvSpPr/>
      </xdr:nvSpPr>
      <xdr:spPr>
        <a:xfrm>
          <a:off x="9008781" y="1656976"/>
          <a:ext cx="2309608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</a:t>
          </a:r>
          <a:r>
            <a:rPr lang="cs-CZ" sz="1100" b="1" baseline="0">
              <a:latin typeface="Aptos" panose="020B0004020202020204" pitchFamily="34" charset="0"/>
            </a:rPr>
            <a:t> účtu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13</xdr:col>
      <xdr:colOff>57973</xdr:colOff>
      <xdr:row>9</xdr:row>
      <xdr:rowOff>102198</xdr:rowOff>
    </xdr:from>
    <xdr:to>
      <xdr:col>14</xdr:col>
      <xdr:colOff>294192</xdr:colOff>
      <xdr:row>10</xdr:row>
      <xdr:rowOff>102198</xdr:rowOff>
    </xdr:to>
    <xdr:sp macro="" textlink="">
      <xdr:nvSpPr>
        <xdr:cNvPr id="27" name="Šipka: doprava 26">
          <a:extLst>
            <a:ext uri="{FF2B5EF4-FFF2-40B4-BE49-F238E27FC236}">
              <a16:creationId xmlns:a16="http://schemas.microsoft.com/office/drawing/2014/main" id="{33AB1C17-D08D-49AD-B136-CA9F2555AF3C}"/>
            </a:ext>
          </a:extLst>
        </xdr:cNvPr>
        <xdr:cNvSpPr/>
      </xdr:nvSpPr>
      <xdr:spPr>
        <a:xfrm>
          <a:off x="7677973" y="1710018"/>
          <a:ext cx="845819" cy="1828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306294</xdr:colOff>
      <xdr:row>31</xdr:row>
      <xdr:rowOff>140298</xdr:rowOff>
    </xdr:from>
    <xdr:to>
      <xdr:col>14</xdr:col>
      <xdr:colOff>343648</xdr:colOff>
      <xdr:row>33</xdr:row>
      <xdr:rowOff>59765</xdr:rowOff>
    </xdr:to>
    <xdr:sp macro="" textlink="">
      <xdr:nvSpPr>
        <xdr:cNvPr id="28" name="Obdélník: se zakulacenými rohy 27">
          <a:extLst>
            <a:ext uri="{FF2B5EF4-FFF2-40B4-BE49-F238E27FC236}">
              <a16:creationId xmlns:a16="http://schemas.microsoft.com/office/drawing/2014/main" id="{9215AAA1-6153-473E-9550-24E53BCB0DDC}"/>
            </a:ext>
          </a:extLst>
        </xdr:cNvPr>
        <xdr:cNvSpPr/>
      </xdr:nvSpPr>
      <xdr:spPr>
        <a:xfrm>
          <a:off x="7316694" y="5946738"/>
          <a:ext cx="1256554" cy="300467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Faktura přijatá </a:t>
          </a:r>
        </a:p>
      </xdr:txBody>
    </xdr:sp>
    <xdr:clientData/>
  </xdr:twoCellAnchor>
  <xdr:twoCellAnchor>
    <xdr:from>
      <xdr:col>9</xdr:col>
      <xdr:colOff>286297</xdr:colOff>
      <xdr:row>26</xdr:row>
      <xdr:rowOff>20098</xdr:rowOff>
    </xdr:from>
    <xdr:to>
      <xdr:col>9</xdr:col>
      <xdr:colOff>567764</xdr:colOff>
      <xdr:row>29</xdr:row>
      <xdr:rowOff>89647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DAA8F76E-5766-4F6B-A48B-F1245D128D4B}"/>
            </a:ext>
          </a:extLst>
        </xdr:cNvPr>
        <xdr:cNvCxnSpPr>
          <a:stCxn id="10" idx="3"/>
        </xdr:cNvCxnSpPr>
      </xdr:nvCxnSpPr>
      <xdr:spPr>
        <a:xfrm>
          <a:off x="5467897" y="4874038"/>
          <a:ext cx="281467" cy="64104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324223</xdr:colOff>
      <xdr:row>34</xdr:row>
      <xdr:rowOff>105933</xdr:rowOff>
    </xdr:from>
    <xdr:to>
      <xdr:col>14</xdr:col>
      <xdr:colOff>361577</xdr:colOff>
      <xdr:row>36</xdr:row>
      <xdr:rowOff>67236</xdr:rowOff>
    </xdr:to>
    <xdr:sp macro="" textlink="">
      <xdr:nvSpPr>
        <xdr:cNvPr id="30" name="Obdélník: se zakulacenými rohy 29">
          <a:extLst>
            <a:ext uri="{FF2B5EF4-FFF2-40B4-BE49-F238E27FC236}">
              <a16:creationId xmlns:a16="http://schemas.microsoft.com/office/drawing/2014/main" id="{076E385A-02CC-4A66-B5DE-C76D8E1D973D}"/>
            </a:ext>
          </a:extLst>
        </xdr:cNvPr>
        <xdr:cNvSpPr/>
      </xdr:nvSpPr>
      <xdr:spPr>
        <a:xfrm>
          <a:off x="7334623" y="6483873"/>
          <a:ext cx="1256554" cy="342303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Interní doklad</a:t>
          </a:r>
        </a:p>
        <a:p>
          <a:pPr algn="ctr"/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1</xdr:col>
      <xdr:colOff>228450</xdr:colOff>
      <xdr:row>30</xdr:row>
      <xdr:rowOff>182582</xdr:rowOff>
    </xdr:from>
    <xdr:to>
      <xdr:col>3</xdr:col>
      <xdr:colOff>632931</xdr:colOff>
      <xdr:row>32</xdr:row>
      <xdr:rowOff>102647</xdr:rowOff>
    </xdr:to>
    <xdr:sp macro="" textlink="">
      <xdr:nvSpPr>
        <xdr:cNvPr id="31" name="Obdélník: se zakulacenými rohy 30">
          <a:extLst>
            <a:ext uri="{FF2B5EF4-FFF2-40B4-BE49-F238E27FC236}">
              <a16:creationId xmlns:a16="http://schemas.microsoft.com/office/drawing/2014/main" id="{329643EF-DDBA-4B64-B8B0-6A2B30D5B465}"/>
            </a:ext>
          </a:extLst>
        </xdr:cNvPr>
        <xdr:cNvSpPr/>
      </xdr:nvSpPr>
      <xdr:spPr>
        <a:xfrm>
          <a:off x="472290" y="5798522"/>
          <a:ext cx="1577961" cy="301065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Práce</a:t>
          </a:r>
        </a:p>
      </xdr:txBody>
    </xdr:sp>
    <xdr:clientData/>
  </xdr:twoCellAnchor>
  <xdr:twoCellAnchor>
    <xdr:from>
      <xdr:col>1</xdr:col>
      <xdr:colOff>209028</xdr:colOff>
      <xdr:row>25</xdr:row>
      <xdr:rowOff>185571</xdr:rowOff>
    </xdr:from>
    <xdr:to>
      <xdr:col>3</xdr:col>
      <xdr:colOff>649942</xdr:colOff>
      <xdr:row>27</xdr:row>
      <xdr:rowOff>105635</xdr:rowOff>
    </xdr:to>
    <xdr:sp macro="" textlink="">
      <xdr:nvSpPr>
        <xdr:cNvPr id="32" name="Obdélník: se zakulacenými rohy 31">
          <a:extLst>
            <a:ext uri="{FF2B5EF4-FFF2-40B4-BE49-F238E27FC236}">
              <a16:creationId xmlns:a16="http://schemas.microsoft.com/office/drawing/2014/main" id="{96EF004F-2B56-4F8A-BFDB-9536B40AF02E}"/>
            </a:ext>
          </a:extLst>
        </xdr:cNvPr>
        <xdr:cNvSpPr/>
      </xdr:nvSpPr>
      <xdr:spPr>
        <a:xfrm>
          <a:off x="452868" y="4849011"/>
          <a:ext cx="1614394" cy="30106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Neshody</a:t>
          </a:r>
        </a:p>
        <a:p>
          <a:pPr algn="ctr"/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24</xdr:col>
      <xdr:colOff>182880</xdr:colOff>
      <xdr:row>1</xdr:row>
      <xdr:rowOff>83820</xdr:rowOff>
    </xdr:from>
    <xdr:to>
      <xdr:col>29</xdr:col>
      <xdr:colOff>510540</xdr:colOff>
      <xdr:row>4</xdr:row>
      <xdr:rowOff>114300</xdr:rowOff>
    </xdr:to>
    <xdr:sp macro="" textlink="">
      <xdr:nvSpPr>
        <xdr:cNvPr id="33" name="Obdélník: se zakulacenými rohy 32">
          <a:extLst>
            <a:ext uri="{FF2B5EF4-FFF2-40B4-BE49-F238E27FC236}">
              <a16:creationId xmlns:a16="http://schemas.microsoft.com/office/drawing/2014/main" id="{78009077-8FB0-4395-9D2A-158D43DCAA00}"/>
            </a:ext>
          </a:extLst>
        </xdr:cNvPr>
        <xdr:cNvSpPr/>
      </xdr:nvSpPr>
      <xdr:spPr>
        <a:xfrm>
          <a:off x="1356360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Kontrola účtu 121 - příjem</a:t>
          </a:r>
        </a:p>
      </xdr:txBody>
    </xdr:sp>
    <xdr:clientData/>
  </xdr:twoCellAnchor>
  <xdr:twoCellAnchor>
    <xdr:from>
      <xdr:col>25</xdr:col>
      <xdr:colOff>365760</xdr:colOff>
      <xdr:row>6</xdr:row>
      <xdr:rowOff>0</xdr:rowOff>
    </xdr:from>
    <xdr:to>
      <xdr:col>28</xdr:col>
      <xdr:colOff>396240</xdr:colOff>
      <xdr:row>7</xdr:row>
      <xdr:rowOff>114300</xdr:rowOff>
    </xdr:to>
    <xdr:sp macro="" textlink="">
      <xdr:nvSpPr>
        <xdr:cNvPr id="34" name="Obdélník: se zakulacenými rohy 33">
          <a:extLst>
            <a:ext uri="{FF2B5EF4-FFF2-40B4-BE49-F238E27FC236}">
              <a16:creationId xmlns:a16="http://schemas.microsoft.com/office/drawing/2014/main" id="{DE07D5B9-19EA-44F9-9F84-815370B0D942}"/>
            </a:ext>
          </a:extLst>
        </xdr:cNvPr>
        <xdr:cNvSpPr/>
      </xdr:nvSpPr>
      <xdr:spPr>
        <a:xfrm>
          <a:off x="14356080" y="1059180"/>
          <a:ext cx="236982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27</xdr:col>
      <xdr:colOff>38250</xdr:colOff>
      <xdr:row>13</xdr:row>
      <xdr:rowOff>59914</xdr:rowOff>
    </xdr:from>
    <xdr:to>
      <xdr:col>27</xdr:col>
      <xdr:colOff>381150</xdr:colOff>
      <xdr:row>15</xdr:row>
      <xdr:rowOff>40939</xdr:rowOff>
    </xdr:to>
    <xdr:sp macro="" textlink="">
      <xdr:nvSpPr>
        <xdr:cNvPr id="35" name="Rovná se 34">
          <a:extLst>
            <a:ext uri="{FF2B5EF4-FFF2-40B4-BE49-F238E27FC236}">
              <a16:creationId xmlns:a16="http://schemas.microsoft.com/office/drawing/2014/main" id="{3FB29B15-D16D-45EA-B93A-B9A64FAB17E4}"/>
            </a:ext>
          </a:extLst>
        </xdr:cNvPr>
        <xdr:cNvSpPr/>
      </xdr:nvSpPr>
      <xdr:spPr>
        <a:xfrm>
          <a:off x="15544950" y="2437354"/>
          <a:ext cx="342900" cy="369645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381150</xdr:colOff>
      <xdr:row>16</xdr:row>
      <xdr:rowOff>32870</xdr:rowOff>
    </xdr:from>
    <xdr:to>
      <xdr:col>28</xdr:col>
      <xdr:colOff>464969</xdr:colOff>
      <xdr:row>18</xdr:row>
      <xdr:rowOff>7470</xdr:rowOff>
    </xdr:to>
    <xdr:sp macro="" textlink="">
      <xdr:nvSpPr>
        <xdr:cNvPr id="36" name="Obdélník: se zakulacenými rohy 35">
          <a:extLst>
            <a:ext uri="{FF2B5EF4-FFF2-40B4-BE49-F238E27FC236}">
              <a16:creationId xmlns:a16="http://schemas.microsoft.com/office/drawing/2014/main" id="{0ECC6F8D-5249-4C67-A4DB-570DFF586433}"/>
            </a:ext>
          </a:extLst>
        </xdr:cNvPr>
        <xdr:cNvSpPr/>
      </xdr:nvSpPr>
      <xdr:spPr>
        <a:xfrm>
          <a:off x="14371470" y="2989430"/>
          <a:ext cx="2423159" cy="3556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26</xdr:col>
      <xdr:colOff>1121037</xdr:colOff>
      <xdr:row>23</xdr:row>
      <xdr:rowOff>25550</xdr:rowOff>
    </xdr:from>
    <xdr:to>
      <xdr:col>27</xdr:col>
      <xdr:colOff>335878</xdr:colOff>
      <xdr:row>25</xdr:row>
      <xdr:rowOff>10310</xdr:rowOff>
    </xdr:to>
    <xdr:sp macro="" textlink="">
      <xdr:nvSpPr>
        <xdr:cNvPr id="37" name="Rovná se 36">
          <a:extLst>
            <a:ext uri="{FF2B5EF4-FFF2-40B4-BE49-F238E27FC236}">
              <a16:creationId xmlns:a16="http://schemas.microsoft.com/office/drawing/2014/main" id="{3DD81EEC-B7A9-428A-AEA0-2CD48C02BE5C}"/>
            </a:ext>
          </a:extLst>
        </xdr:cNvPr>
        <xdr:cNvSpPr/>
      </xdr:nvSpPr>
      <xdr:spPr>
        <a:xfrm>
          <a:off x="15499977" y="4307990"/>
          <a:ext cx="342601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373679</xdr:colOff>
      <xdr:row>26</xdr:row>
      <xdr:rowOff>32871</xdr:rowOff>
    </xdr:from>
    <xdr:to>
      <xdr:col>28</xdr:col>
      <xdr:colOff>457499</xdr:colOff>
      <xdr:row>27</xdr:row>
      <xdr:rowOff>150906</xdr:rowOff>
    </xdr:to>
    <xdr:sp macro="" textlink="">
      <xdr:nvSpPr>
        <xdr:cNvPr id="38" name="Obdélník: se zakulacenými rohy 37">
          <a:extLst>
            <a:ext uri="{FF2B5EF4-FFF2-40B4-BE49-F238E27FC236}">
              <a16:creationId xmlns:a16="http://schemas.microsoft.com/office/drawing/2014/main" id="{854429C1-C7F9-4F19-ACED-C73FF94897D3}"/>
            </a:ext>
          </a:extLst>
        </xdr:cNvPr>
        <xdr:cNvSpPr/>
      </xdr:nvSpPr>
      <xdr:spPr>
        <a:xfrm>
          <a:off x="14363999" y="4886811"/>
          <a:ext cx="2423160" cy="308535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3</xdr:col>
      <xdr:colOff>358135</xdr:colOff>
      <xdr:row>41</xdr:row>
      <xdr:rowOff>100513</xdr:rowOff>
    </xdr:from>
    <xdr:to>
      <xdr:col>6</xdr:col>
      <xdr:colOff>605117</xdr:colOff>
      <xdr:row>43</xdr:row>
      <xdr:rowOff>22389</xdr:rowOff>
    </xdr:to>
    <xdr:sp macro="" textlink="">
      <xdr:nvSpPr>
        <xdr:cNvPr id="39" name="Obdélník: se zakulacenými rohy 38">
          <a:extLst>
            <a:ext uri="{FF2B5EF4-FFF2-40B4-BE49-F238E27FC236}">
              <a16:creationId xmlns:a16="http://schemas.microsoft.com/office/drawing/2014/main" id="{48645D25-C96E-4EBF-8B6E-8A902323B070}"/>
            </a:ext>
          </a:extLst>
        </xdr:cNvPr>
        <xdr:cNvSpPr/>
      </xdr:nvSpPr>
      <xdr:spPr>
        <a:xfrm>
          <a:off x="1775455" y="7811953"/>
          <a:ext cx="2342482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  <a:p>
          <a:pPr algn="ctr"/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7</xdr:col>
      <xdr:colOff>137005</xdr:colOff>
      <xdr:row>41</xdr:row>
      <xdr:rowOff>96031</xdr:rowOff>
    </xdr:from>
    <xdr:to>
      <xdr:col>10</xdr:col>
      <xdr:colOff>575236</xdr:colOff>
      <xdr:row>43</xdr:row>
      <xdr:rowOff>17907</xdr:rowOff>
    </xdr:to>
    <xdr:sp macro="" textlink="">
      <xdr:nvSpPr>
        <xdr:cNvPr id="40" name="Obdélník: se zakulacenými rohy 39">
          <a:extLst>
            <a:ext uri="{FF2B5EF4-FFF2-40B4-BE49-F238E27FC236}">
              <a16:creationId xmlns:a16="http://schemas.microsoft.com/office/drawing/2014/main" id="{A9F70817-C11F-4222-8971-D4219C5BB332}"/>
            </a:ext>
          </a:extLst>
        </xdr:cNvPr>
        <xdr:cNvSpPr/>
      </xdr:nvSpPr>
      <xdr:spPr>
        <a:xfrm>
          <a:off x="4259425" y="7807471"/>
          <a:ext cx="2107011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Skladové doklady</a:t>
          </a:r>
        </a:p>
      </xdr:txBody>
    </xdr:sp>
    <xdr:clientData/>
  </xdr:twoCellAnchor>
  <xdr:twoCellAnchor>
    <xdr:from>
      <xdr:col>31</xdr:col>
      <xdr:colOff>182880</xdr:colOff>
      <xdr:row>1</xdr:row>
      <xdr:rowOff>83820</xdr:rowOff>
    </xdr:from>
    <xdr:to>
      <xdr:col>36</xdr:col>
      <xdr:colOff>510540</xdr:colOff>
      <xdr:row>4</xdr:row>
      <xdr:rowOff>114300</xdr:rowOff>
    </xdr:to>
    <xdr:sp macro="" textlink="">
      <xdr:nvSpPr>
        <xdr:cNvPr id="41" name="Obdélník: se zakulacenými rohy 40">
          <a:extLst>
            <a:ext uri="{FF2B5EF4-FFF2-40B4-BE49-F238E27FC236}">
              <a16:creationId xmlns:a16="http://schemas.microsoft.com/office/drawing/2014/main" id="{0DB1736F-6CEE-4945-A3FF-4CC10BE6CBD8}"/>
            </a:ext>
          </a:extLst>
        </xdr:cNvPr>
        <xdr:cNvSpPr/>
      </xdr:nvSpPr>
      <xdr:spPr>
        <a:xfrm>
          <a:off x="1801368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Kontrola účtu 121 - výdej</a:t>
          </a:r>
        </a:p>
      </xdr:txBody>
    </xdr:sp>
    <xdr:clientData/>
  </xdr:twoCellAnchor>
  <xdr:twoCellAnchor>
    <xdr:from>
      <xdr:col>32</xdr:col>
      <xdr:colOff>365760</xdr:colOff>
      <xdr:row>6</xdr:row>
      <xdr:rowOff>0</xdr:rowOff>
    </xdr:from>
    <xdr:to>
      <xdr:col>35</xdr:col>
      <xdr:colOff>396240</xdr:colOff>
      <xdr:row>7</xdr:row>
      <xdr:rowOff>114300</xdr:rowOff>
    </xdr:to>
    <xdr:sp macro="" textlink="">
      <xdr:nvSpPr>
        <xdr:cNvPr id="42" name="Obdélník: se zakulacenými rohy 41">
          <a:extLst>
            <a:ext uri="{FF2B5EF4-FFF2-40B4-BE49-F238E27FC236}">
              <a16:creationId xmlns:a16="http://schemas.microsoft.com/office/drawing/2014/main" id="{94B70675-8477-4243-A0A0-D8AA985233FE}"/>
            </a:ext>
          </a:extLst>
        </xdr:cNvPr>
        <xdr:cNvSpPr/>
      </xdr:nvSpPr>
      <xdr:spPr>
        <a:xfrm>
          <a:off x="18806160" y="1059180"/>
          <a:ext cx="236982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34</xdr:col>
      <xdr:colOff>38250</xdr:colOff>
      <xdr:row>13</xdr:row>
      <xdr:rowOff>59914</xdr:rowOff>
    </xdr:from>
    <xdr:to>
      <xdr:col>34</xdr:col>
      <xdr:colOff>381150</xdr:colOff>
      <xdr:row>15</xdr:row>
      <xdr:rowOff>40939</xdr:rowOff>
    </xdr:to>
    <xdr:sp macro="" textlink="">
      <xdr:nvSpPr>
        <xdr:cNvPr id="43" name="Rovná se 42">
          <a:extLst>
            <a:ext uri="{FF2B5EF4-FFF2-40B4-BE49-F238E27FC236}">
              <a16:creationId xmlns:a16="http://schemas.microsoft.com/office/drawing/2014/main" id="{56DC0D5B-D8F3-483F-9E45-ED59F5679CAE}"/>
            </a:ext>
          </a:extLst>
        </xdr:cNvPr>
        <xdr:cNvSpPr/>
      </xdr:nvSpPr>
      <xdr:spPr>
        <a:xfrm>
          <a:off x="19995030" y="2437354"/>
          <a:ext cx="342900" cy="369645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381150</xdr:colOff>
      <xdr:row>16</xdr:row>
      <xdr:rowOff>32870</xdr:rowOff>
    </xdr:from>
    <xdr:to>
      <xdr:col>35</xdr:col>
      <xdr:colOff>464969</xdr:colOff>
      <xdr:row>18</xdr:row>
      <xdr:rowOff>7470</xdr:rowOff>
    </xdr:to>
    <xdr:sp macro="" textlink="">
      <xdr:nvSpPr>
        <xdr:cNvPr id="44" name="Obdélník: se zakulacenými rohy 43">
          <a:extLst>
            <a:ext uri="{FF2B5EF4-FFF2-40B4-BE49-F238E27FC236}">
              <a16:creationId xmlns:a16="http://schemas.microsoft.com/office/drawing/2014/main" id="{7DAA178A-084B-4A35-BD53-F4D0B52335C8}"/>
            </a:ext>
          </a:extLst>
        </xdr:cNvPr>
        <xdr:cNvSpPr/>
      </xdr:nvSpPr>
      <xdr:spPr>
        <a:xfrm>
          <a:off x="18821550" y="2989430"/>
          <a:ext cx="2423159" cy="3556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33</xdr:col>
      <xdr:colOff>1121037</xdr:colOff>
      <xdr:row>23</xdr:row>
      <xdr:rowOff>25550</xdr:rowOff>
    </xdr:from>
    <xdr:to>
      <xdr:col>34</xdr:col>
      <xdr:colOff>335878</xdr:colOff>
      <xdr:row>25</xdr:row>
      <xdr:rowOff>10310</xdr:rowOff>
    </xdr:to>
    <xdr:sp macro="" textlink="">
      <xdr:nvSpPr>
        <xdr:cNvPr id="45" name="Rovná se 44">
          <a:extLst>
            <a:ext uri="{FF2B5EF4-FFF2-40B4-BE49-F238E27FC236}">
              <a16:creationId xmlns:a16="http://schemas.microsoft.com/office/drawing/2014/main" id="{6FA21E94-C32E-45B8-9B25-1F7789FEBE97}"/>
            </a:ext>
          </a:extLst>
        </xdr:cNvPr>
        <xdr:cNvSpPr/>
      </xdr:nvSpPr>
      <xdr:spPr>
        <a:xfrm>
          <a:off x="19950057" y="4307990"/>
          <a:ext cx="342601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373679</xdr:colOff>
      <xdr:row>26</xdr:row>
      <xdr:rowOff>32871</xdr:rowOff>
    </xdr:from>
    <xdr:to>
      <xdr:col>35</xdr:col>
      <xdr:colOff>457499</xdr:colOff>
      <xdr:row>27</xdr:row>
      <xdr:rowOff>150906</xdr:rowOff>
    </xdr:to>
    <xdr:sp macro="" textlink="">
      <xdr:nvSpPr>
        <xdr:cNvPr id="46" name="Obdélník: se zakulacenými rohy 45">
          <a:extLst>
            <a:ext uri="{FF2B5EF4-FFF2-40B4-BE49-F238E27FC236}">
              <a16:creationId xmlns:a16="http://schemas.microsoft.com/office/drawing/2014/main" id="{60F3B2C2-FA64-41D1-81B0-BEDF11659527}"/>
            </a:ext>
          </a:extLst>
        </xdr:cNvPr>
        <xdr:cNvSpPr/>
      </xdr:nvSpPr>
      <xdr:spPr>
        <a:xfrm>
          <a:off x="18814079" y="4886811"/>
          <a:ext cx="2423160" cy="308535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11</xdr:col>
      <xdr:colOff>204240</xdr:colOff>
      <xdr:row>41</xdr:row>
      <xdr:rowOff>110972</xdr:rowOff>
    </xdr:from>
    <xdr:to>
      <xdr:col>14</xdr:col>
      <xdr:colOff>478118</xdr:colOff>
      <xdr:row>43</xdr:row>
      <xdr:rowOff>32848</xdr:rowOff>
    </xdr:to>
    <xdr:sp macro="" textlink="">
      <xdr:nvSpPr>
        <xdr:cNvPr id="47" name="Obdélník: se zakulacenými rohy 46">
          <a:extLst>
            <a:ext uri="{FF2B5EF4-FFF2-40B4-BE49-F238E27FC236}">
              <a16:creationId xmlns:a16="http://schemas.microsoft.com/office/drawing/2014/main" id="{0BF1F56E-ECFE-4335-8A58-A5E93ABD3DCB}"/>
            </a:ext>
          </a:extLst>
        </xdr:cNvPr>
        <xdr:cNvSpPr/>
      </xdr:nvSpPr>
      <xdr:spPr>
        <a:xfrm>
          <a:off x="6605040" y="7822412"/>
          <a:ext cx="2102678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Nedokončená výroba</a:t>
          </a:r>
        </a:p>
      </xdr:txBody>
    </xdr:sp>
    <xdr:clientData/>
  </xdr:twoCellAnchor>
  <xdr:twoCellAnchor>
    <xdr:from>
      <xdr:col>24</xdr:col>
      <xdr:colOff>287020</xdr:colOff>
      <xdr:row>34</xdr:row>
      <xdr:rowOff>162859</xdr:rowOff>
    </xdr:from>
    <xdr:to>
      <xdr:col>29</xdr:col>
      <xdr:colOff>522942</xdr:colOff>
      <xdr:row>36</xdr:row>
      <xdr:rowOff>86660</xdr:rowOff>
    </xdr:to>
    <xdr:sp macro="" textlink="">
      <xdr:nvSpPr>
        <xdr:cNvPr id="48" name="Obdélník: se zakulacenými rohy 47">
          <a:extLst>
            <a:ext uri="{FF2B5EF4-FFF2-40B4-BE49-F238E27FC236}">
              <a16:creationId xmlns:a16="http://schemas.microsoft.com/office/drawing/2014/main" id="{72AB8624-0B07-4DC5-A9C3-EC7532F31D78}"/>
            </a:ext>
          </a:extLst>
        </xdr:cNvPr>
        <xdr:cNvSpPr/>
      </xdr:nvSpPr>
      <xdr:spPr>
        <a:xfrm>
          <a:off x="13667740" y="6540799"/>
          <a:ext cx="3794462" cy="30480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Účtování</a:t>
          </a:r>
          <a:r>
            <a:rPr lang="cs-CZ" sz="1100" b="1" baseline="0">
              <a:latin typeface="Aptos" panose="020B0004020202020204" pitchFamily="34" charset="0"/>
            </a:rPr>
            <a:t> s kooperací a bez ní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31</xdr:col>
      <xdr:colOff>222773</xdr:colOff>
      <xdr:row>34</xdr:row>
      <xdr:rowOff>173317</xdr:rowOff>
    </xdr:from>
    <xdr:to>
      <xdr:col>36</xdr:col>
      <xdr:colOff>458694</xdr:colOff>
      <xdr:row>36</xdr:row>
      <xdr:rowOff>97118</xdr:rowOff>
    </xdr:to>
    <xdr:sp macro="" textlink="">
      <xdr:nvSpPr>
        <xdr:cNvPr id="49" name="Obdélník: se zakulacenými rohy 48">
          <a:extLst>
            <a:ext uri="{FF2B5EF4-FFF2-40B4-BE49-F238E27FC236}">
              <a16:creationId xmlns:a16="http://schemas.microsoft.com/office/drawing/2014/main" id="{772CFA80-33A3-4817-A165-4E180A61EEF4}"/>
            </a:ext>
          </a:extLst>
        </xdr:cNvPr>
        <xdr:cNvSpPr/>
      </xdr:nvSpPr>
      <xdr:spPr>
        <a:xfrm>
          <a:off x="18053573" y="6551257"/>
          <a:ext cx="3794461" cy="30480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Reporty FY</a:t>
          </a:r>
          <a:r>
            <a:rPr lang="cs-CZ" sz="1100" b="1" baseline="0">
              <a:latin typeface="Aptos" panose="020B0004020202020204" pitchFamily="34" charset="0"/>
            </a:rPr>
            <a:t> kooperace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233265</xdr:colOff>
      <xdr:row>2</xdr:row>
      <xdr:rowOff>46653</xdr:rowOff>
    </xdr:from>
    <xdr:to>
      <xdr:col>2</xdr:col>
      <xdr:colOff>870857</xdr:colOff>
      <xdr:row>2</xdr:row>
      <xdr:rowOff>163286</xdr:rowOff>
    </xdr:to>
    <xdr:sp macro="" textlink="">
      <xdr:nvSpPr>
        <xdr:cNvPr id="2" name="Šipka: doprava 1">
          <a:extLst>
            <a:ext uri="{FF2B5EF4-FFF2-40B4-BE49-F238E27FC236}">
              <a16:creationId xmlns:a16="http://schemas.microsoft.com/office/drawing/2014/main" id="{E9DC2840-A285-495E-B15F-EB5F4B2E93F9}"/>
            </a:ext>
          </a:extLst>
        </xdr:cNvPr>
        <xdr:cNvSpPr/>
      </xdr:nvSpPr>
      <xdr:spPr>
        <a:xfrm>
          <a:off x="2412585" y="473373"/>
          <a:ext cx="637592" cy="116633"/>
        </a:xfrm>
        <a:prstGeom prst="rightArrow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1458685</xdr:colOff>
      <xdr:row>51</xdr:row>
      <xdr:rowOff>97972</xdr:rowOff>
    </xdr:from>
    <xdr:to>
      <xdr:col>9</xdr:col>
      <xdr:colOff>1175657</xdr:colOff>
      <xdr:row>53</xdr:row>
      <xdr:rowOff>160020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99921296-D207-3AD8-4BA6-8F076136CAF6}"/>
            </a:ext>
          </a:extLst>
        </xdr:cNvPr>
        <xdr:cNvSpPr/>
      </xdr:nvSpPr>
      <xdr:spPr>
        <a:xfrm>
          <a:off x="1458685" y="11941629"/>
          <a:ext cx="11963401" cy="43216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VÝROBA</a:t>
          </a:r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58</xdr:row>
      <xdr:rowOff>175260</xdr:rowOff>
    </xdr:from>
    <xdr:to>
      <xdr:col>0</xdr:col>
      <xdr:colOff>1501140</xdr:colOff>
      <xdr:row>60</xdr:row>
      <xdr:rowOff>129540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357F8D57-7DDD-43D8-897D-778399495D64}"/>
            </a:ext>
          </a:extLst>
        </xdr:cNvPr>
        <xdr:cNvSpPr/>
      </xdr:nvSpPr>
      <xdr:spPr>
        <a:xfrm>
          <a:off x="594360" y="1242822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76</xdr:row>
      <xdr:rowOff>175260</xdr:rowOff>
    </xdr:from>
    <xdr:to>
      <xdr:col>0</xdr:col>
      <xdr:colOff>1501140</xdr:colOff>
      <xdr:row>78</xdr:row>
      <xdr:rowOff>129540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A900F78C-A78F-4FC0-91F2-E2DD329C1059}"/>
            </a:ext>
          </a:extLst>
        </xdr:cNvPr>
        <xdr:cNvSpPr/>
      </xdr:nvSpPr>
      <xdr:spPr>
        <a:xfrm>
          <a:off x="594360" y="1242822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85</xdr:row>
      <xdr:rowOff>175260</xdr:rowOff>
    </xdr:from>
    <xdr:to>
      <xdr:col>0</xdr:col>
      <xdr:colOff>1501140</xdr:colOff>
      <xdr:row>87</xdr:row>
      <xdr:rowOff>129540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B6FBAD45-8D68-4F61-A504-37239FCB767C}"/>
            </a:ext>
          </a:extLst>
        </xdr:cNvPr>
        <xdr:cNvSpPr/>
      </xdr:nvSpPr>
      <xdr:spPr>
        <a:xfrm>
          <a:off x="594360" y="1407414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67</xdr:row>
      <xdr:rowOff>175260</xdr:rowOff>
    </xdr:from>
    <xdr:to>
      <xdr:col>0</xdr:col>
      <xdr:colOff>1501140</xdr:colOff>
      <xdr:row>69</xdr:row>
      <xdr:rowOff>129540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A245B1FE-35FC-44A5-B5D7-24B8DAFDE428}"/>
            </a:ext>
          </a:extLst>
        </xdr:cNvPr>
        <xdr:cNvSpPr/>
      </xdr:nvSpPr>
      <xdr:spPr>
        <a:xfrm>
          <a:off x="594360" y="1736598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1730829</xdr:colOff>
      <xdr:row>91</xdr:row>
      <xdr:rowOff>10886</xdr:rowOff>
    </xdr:from>
    <xdr:to>
      <xdr:col>10</xdr:col>
      <xdr:colOff>163287</xdr:colOff>
      <xdr:row>93</xdr:row>
      <xdr:rowOff>18505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AF538D30-14E7-4E6E-90A5-C4F8A2B02CEE}"/>
            </a:ext>
          </a:extLst>
        </xdr:cNvPr>
        <xdr:cNvSpPr/>
      </xdr:nvSpPr>
      <xdr:spPr>
        <a:xfrm>
          <a:off x="1730829" y="18516600"/>
          <a:ext cx="11963401" cy="37773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NÁKUP</a:t>
          </a:r>
          <a:r>
            <a:rPr lang="cs-CZ" sz="1600" b="1" baseline="0"/>
            <a:t> / SPOTŘEBA (NEVÝROBNÍ)</a:t>
          </a:r>
          <a:endParaRPr lang="cs-CZ" sz="1600" b="1"/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98</xdr:row>
      <xdr:rowOff>175260</xdr:rowOff>
    </xdr:from>
    <xdr:to>
      <xdr:col>0</xdr:col>
      <xdr:colOff>1501140</xdr:colOff>
      <xdr:row>100</xdr:row>
      <xdr:rowOff>129540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EB3FCD06-F9F6-448C-B90C-B9DE03C46039}"/>
            </a:ext>
          </a:extLst>
        </xdr:cNvPr>
        <xdr:cNvSpPr/>
      </xdr:nvSpPr>
      <xdr:spPr>
        <a:xfrm>
          <a:off x="594360" y="14239603"/>
          <a:ext cx="906780" cy="32439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107</xdr:row>
      <xdr:rowOff>175260</xdr:rowOff>
    </xdr:from>
    <xdr:to>
      <xdr:col>0</xdr:col>
      <xdr:colOff>1501140</xdr:colOff>
      <xdr:row>109</xdr:row>
      <xdr:rowOff>129540</xdr:rowOff>
    </xdr:to>
    <xdr:sp macro="" textlink="">
      <xdr:nvSpPr>
        <xdr:cNvPr id="12" name="Obdélník: se zakulacenými rohy 11">
          <a:extLst>
            <a:ext uri="{FF2B5EF4-FFF2-40B4-BE49-F238E27FC236}">
              <a16:creationId xmlns:a16="http://schemas.microsoft.com/office/drawing/2014/main" id="{8E6C36FE-D32E-42E4-AE1A-9A6A929E9E63}"/>
            </a:ext>
          </a:extLst>
        </xdr:cNvPr>
        <xdr:cNvSpPr/>
      </xdr:nvSpPr>
      <xdr:spPr>
        <a:xfrm>
          <a:off x="594360" y="19976374"/>
          <a:ext cx="906780" cy="32439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0</xdr:col>
      <xdr:colOff>1796144</xdr:colOff>
      <xdr:row>114</xdr:row>
      <xdr:rowOff>43542</xdr:rowOff>
    </xdr:from>
    <xdr:to>
      <xdr:col>10</xdr:col>
      <xdr:colOff>228602</xdr:colOff>
      <xdr:row>116</xdr:row>
      <xdr:rowOff>51162</xdr:rowOff>
    </xdr:to>
    <xdr:sp macro="" textlink="">
      <xdr:nvSpPr>
        <xdr:cNvPr id="13" name="Obdélník: se zakulacenými rohy 12">
          <a:extLst>
            <a:ext uri="{FF2B5EF4-FFF2-40B4-BE49-F238E27FC236}">
              <a16:creationId xmlns:a16="http://schemas.microsoft.com/office/drawing/2014/main" id="{4C7CEBA9-1FDA-49D3-8B1C-C4FE12C35762}"/>
            </a:ext>
          </a:extLst>
        </xdr:cNvPr>
        <xdr:cNvSpPr/>
      </xdr:nvSpPr>
      <xdr:spPr>
        <a:xfrm>
          <a:off x="1796144" y="22805571"/>
          <a:ext cx="11963401" cy="37773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INVENTURA</a:t>
          </a:r>
        </a:p>
        <a:p>
          <a:pPr algn="ctr"/>
          <a:endParaRPr lang="cs-CZ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297180</xdr:colOff>
      <xdr:row>1</xdr:row>
      <xdr:rowOff>60960</xdr:rowOff>
    </xdr:from>
    <xdr:to>
      <xdr:col>2</xdr:col>
      <xdr:colOff>358140</xdr:colOff>
      <xdr:row>4</xdr:row>
      <xdr:rowOff>171450</xdr:rowOff>
    </xdr:to>
    <xdr:pic>
      <xdr:nvPicPr>
        <xdr:cNvPr id="2" name="Grafický objekt 24">
          <a:extLst>
            <a:ext uri="{FF2B5EF4-FFF2-40B4-BE49-F238E27FC236}">
              <a16:creationId xmlns:a16="http://schemas.microsoft.com/office/drawing/2014/main" id="{668682DF-0A43-FCEE-60CB-5F67E4D9D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41020" y="243840"/>
          <a:ext cx="662940" cy="66294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45720</xdr:rowOff>
    </xdr:from>
    <xdr:to>
      <xdr:col>11</xdr:col>
      <xdr:colOff>0</xdr:colOff>
      <xdr:row>5</xdr:row>
      <xdr:rowOff>76200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B93B386C-2D1E-EBD7-4C1D-6C28ABAB53F1}"/>
            </a:ext>
          </a:extLst>
        </xdr:cNvPr>
        <xdr:cNvSpPr/>
      </xdr:nvSpPr>
      <xdr:spPr>
        <a:xfrm>
          <a:off x="3291840" y="411480"/>
          <a:ext cx="24384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Vyráběné</a:t>
          </a:r>
          <a:r>
            <a:rPr lang="cs-CZ" sz="1800" baseline="0"/>
            <a:t> </a:t>
          </a:r>
          <a:r>
            <a:rPr lang="cs-CZ" sz="1800" b="1" baseline="0">
              <a:latin typeface="Aptos" panose="020B0004020202020204" pitchFamily="34" charset="0"/>
            </a:rPr>
            <a:t>skladem</a:t>
          </a:r>
          <a:endParaRPr lang="cs-CZ" sz="18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7</xdr:col>
      <xdr:colOff>114300</xdr:colOff>
      <xdr:row>9</xdr:row>
      <xdr:rowOff>68580</xdr:rowOff>
    </xdr:from>
    <xdr:to>
      <xdr:col>10</xdr:col>
      <xdr:colOff>457200</xdr:colOff>
      <xdr:row>11</xdr:row>
      <xdr:rowOff>22860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03C0A606-D333-4DB0-B1C8-61B83B5D9DFC}"/>
            </a:ext>
          </a:extLst>
        </xdr:cNvPr>
        <xdr:cNvSpPr/>
      </xdr:nvSpPr>
      <xdr:spPr>
        <a:xfrm>
          <a:off x="3406140" y="1676400"/>
          <a:ext cx="2171700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</xdr:txBody>
    </xdr:sp>
    <xdr:clientData/>
  </xdr:twoCellAnchor>
  <xdr:twoCellAnchor>
    <xdr:from>
      <xdr:col>1</xdr:col>
      <xdr:colOff>152400</xdr:colOff>
      <xdr:row>9</xdr:row>
      <xdr:rowOff>45720</xdr:rowOff>
    </xdr:from>
    <xdr:to>
      <xdr:col>4</xdr:col>
      <xdr:colOff>495300</xdr:colOff>
      <xdr:row>11</xdr:row>
      <xdr:rowOff>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64A2FF0E-0653-4A35-B9CC-812BF4A2C813}"/>
            </a:ext>
          </a:extLst>
        </xdr:cNvPr>
        <xdr:cNvSpPr/>
      </xdr:nvSpPr>
      <xdr:spPr>
        <a:xfrm>
          <a:off x="396240" y="1653540"/>
          <a:ext cx="2171700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7</xdr:col>
      <xdr:colOff>0</xdr:colOff>
      <xdr:row>15</xdr:row>
      <xdr:rowOff>7620</xdr:rowOff>
    </xdr:from>
    <xdr:to>
      <xdr:col>8</xdr:col>
      <xdr:colOff>289560</xdr:colOff>
      <xdr:row>16</xdr:row>
      <xdr:rowOff>121920</xdr:rowOff>
    </xdr:to>
    <xdr:sp macro="" textlink="">
      <xdr:nvSpPr>
        <xdr:cNvPr id="24" name="Obdélník: se zakulacenými rohy 23">
          <a:extLst>
            <a:ext uri="{FF2B5EF4-FFF2-40B4-BE49-F238E27FC236}">
              <a16:creationId xmlns:a16="http://schemas.microsoft.com/office/drawing/2014/main" id="{A28A6605-40CD-4053-A68E-BB47CEE65D37}"/>
            </a:ext>
          </a:extLst>
        </xdr:cNvPr>
        <xdr:cNvSpPr/>
      </xdr:nvSpPr>
      <xdr:spPr>
        <a:xfrm>
          <a:off x="3741420" y="2735580"/>
          <a:ext cx="899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Příjemka</a:t>
          </a:r>
        </a:p>
      </xdr:txBody>
    </xdr:sp>
    <xdr:clientData/>
  </xdr:twoCellAnchor>
  <xdr:twoCellAnchor>
    <xdr:from>
      <xdr:col>8</xdr:col>
      <xdr:colOff>289560</xdr:colOff>
      <xdr:row>13</xdr:row>
      <xdr:rowOff>121920</xdr:rowOff>
    </xdr:from>
    <xdr:to>
      <xdr:col>8</xdr:col>
      <xdr:colOff>579120</xdr:colOff>
      <xdr:row>15</xdr:row>
      <xdr:rowOff>160020</xdr:rowOff>
    </xdr:to>
    <xdr:cxnSp macro="">
      <xdr:nvCxnSpPr>
        <xdr:cNvPr id="28" name="Přímá spojnice se šipkou 27">
          <a:extLst>
            <a:ext uri="{FF2B5EF4-FFF2-40B4-BE49-F238E27FC236}">
              <a16:creationId xmlns:a16="http://schemas.microsoft.com/office/drawing/2014/main" id="{DAEBBF48-C3E7-6C66-D967-45BAF07B4FF8}"/>
            </a:ext>
          </a:extLst>
        </xdr:cNvPr>
        <xdr:cNvCxnSpPr>
          <a:stCxn id="24" idx="3"/>
        </xdr:cNvCxnSpPr>
      </xdr:nvCxnSpPr>
      <xdr:spPr>
        <a:xfrm flipV="1">
          <a:off x="4640580" y="2468880"/>
          <a:ext cx="289560" cy="4191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15</xdr:row>
      <xdr:rowOff>106680</xdr:rowOff>
    </xdr:from>
    <xdr:to>
      <xdr:col>8</xdr:col>
      <xdr:colOff>594360</xdr:colOff>
      <xdr:row>15</xdr:row>
      <xdr:rowOff>160020</xdr:rowOff>
    </xdr:to>
    <xdr:cxnSp macro="">
      <xdr:nvCxnSpPr>
        <xdr:cNvPr id="29" name="Přímá spojnice se šipkou 28">
          <a:extLst>
            <a:ext uri="{FF2B5EF4-FFF2-40B4-BE49-F238E27FC236}">
              <a16:creationId xmlns:a16="http://schemas.microsoft.com/office/drawing/2014/main" id="{10579440-BFDF-4711-957A-0355478A2B05}"/>
            </a:ext>
          </a:extLst>
        </xdr:cNvPr>
        <xdr:cNvCxnSpPr>
          <a:stCxn id="24" idx="3"/>
        </xdr:cNvCxnSpPr>
      </xdr:nvCxnSpPr>
      <xdr:spPr>
        <a:xfrm flipV="1">
          <a:off x="4640580" y="2834640"/>
          <a:ext cx="304800" cy="5334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15</xdr:row>
      <xdr:rowOff>160020</xdr:rowOff>
    </xdr:from>
    <xdr:to>
      <xdr:col>9</xdr:col>
      <xdr:colOff>0</xdr:colOff>
      <xdr:row>18</xdr:row>
      <xdr:rowOff>114300</xdr:rowOff>
    </xdr:to>
    <xdr:cxnSp macro="">
      <xdr:nvCxnSpPr>
        <xdr:cNvPr id="34" name="Přímá spojnice se šipkou 33">
          <a:extLst>
            <a:ext uri="{FF2B5EF4-FFF2-40B4-BE49-F238E27FC236}">
              <a16:creationId xmlns:a16="http://schemas.microsoft.com/office/drawing/2014/main" id="{C75B8239-DA98-400B-9AF8-A39896B6A5F5}"/>
            </a:ext>
          </a:extLst>
        </xdr:cNvPr>
        <xdr:cNvCxnSpPr>
          <a:stCxn id="24" idx="3"/>
        </xdr:cNvCxnSpPr>
      </xdr:nvCxnSpPr>
      <xdr:spPr>
        <a:xfrm>
          <a:off x="4640580" y="2887980"/>
          <a:ext cx="320040" cy="33528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586740</xdr:colOff>
      <xdr:row>25</xdr:row>
      <xdr:rowOff>15240</xdr:rowOff>
    </xdr:from>
    <xdr:to>
      <xdr:col>8</xdr:col>
      <xdr:colOff>320040</xdr:colOff>
      <xdr:row>26</xdr:row>
      <xdr:rowOff>129540</xdr:rowOff>
    </xdr:to>
    <xdr:sp macro="" textlink="">
      <xdr:nvSpPr>
        <xdr:cNvPr id="43" name="Obdélník: se zakulacenými rohy 42">
          <a:extLst>
            <a:ext uri="{FF2B5EF4-FFF2-40B4-BE49-F238E27FC236}">
              <a16:creationId xmlns:a16="http://schemas.microsoft.com/office/drawing/2014/main" id="{9EEFC821-C816-4E9C-ADD5-A260FCA1E2C5}"/>
            </a:ext>
          </a:extLst>
        </xdr:cNvPr>
        <xdr:cNvSpPr/>
      </xdr:nvSpPr>
      <xdr:spPr>
        <a:xfrm>
          <a:off x="3268980" y="4259580"/>
          <a:ext cx="95250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Výdejka</a:t>
          </a:r>
        </a:p>
      </xdr:txBody>
    </xdr:sp>
    <xdr:clientData/>
  </xdr:twoCellAnchor>
  <xdr:twoCellAnchor>
    <xdr:from>
      <xdr:col>8</xdr:col>
      <xdr:colOff>320040</xdr:colOff>
      <xdr:row>22</xdr:row>
      <xdr:rowOff>121920</xdr:rowOff>
    </xdr:from>
    <xdr:to>
      <xdr:col>8</xdr:col>
      <xdr:colOff>579120</xdr:colOff>
      <xdr:row>25</xdr:row>
      <xdr:rowOff>167640</xdr:rowOff>
    </xdr:to>
    <xdr:cxnSp macro="">
      <xdr:nvCxnSpPr>
        <xdr:cNvPr id="44" name="Přímá spojnice se šipkou 43">
          <a:extLst>
            <a:ext uri="{FF2B5EF4-FFF2-40B4-BE49-F238E27FC236}">
              <a16:creationId xmlns:a16="http://schemas.microsoft.com/office/drawing/2014/main" id="{3EDCF0BF-B640-4D87-BB5B-CEE2C703CC9C}"/>
            </a:ext>
          </a:extLst>
        </xdr:cNvPr>
        <xdr:cNvCxnSpPr>
          <a:stCxn id="43" idx="3"/>
        </xdr:cNvCxnSpPr>
      </xdr:nvCxnSpPr>
      <xdr:spPr>
        <a:xfrm flipV="1">
          <a:off x="4221480" y="3794760"/>
          <a:ext cx="259080" cy="61722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320040</xdr:colOff>
      <xdr:row>24</xdr:row>
      <xdr:rowOff>121920</xdr:rowOff>
    </xdr:from>
    <xdr:to>
      <xdr:col>8</xdr:col>
      <xdr:colOff>548640</xdr:colOff>
      <xdr:row>25</xdr:row>
      <xdr:rowOff>167640</xdr:rowOff>
    </xdr:to>
    <xdr:cxnSp macro="">
      <xdr:nvCxnSpPr>
        <xdr:cNvPr id="45" name="Přímá spojnice se šipkou 44">
          <a:extLst>
            <a:ext uri="{FF2B5EF4-FFF2-40B4-BE49-F238E27FC236}">
              <a16:creationId xmlns:a16="http://schemas.microsoft.com/office/drawing/2014/main" id="{18D854CF-8E8D-402B-BE45-C6BD9F302170}"/>
            </a:ext>
          </a:extLst>
        </xdr:cNvPr>
        <xdr:cNvCxnSpPr>
          <a:stCxn id="43" idx="3"/>
        </xdr:cNvCxnSpPr>
      </xdr:nvCxnSpPr>
      <xdr:spPr>
        <a:xfrm flipV="1">
          <a:off x="4221480" y="4175760"/>
          <a:ext cx="228600" cy="23622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320040</xdr:colOff>
      <xdr:row>25</xdr:row>
      <xdr:rowOff>167640</xdr:rowOff>
    </xdr:from>
    <xdr:to>
      <xdr:col>8</xdr:col>
      <xdr:colOff>586740</xdr:colOff>
      <xdr:row>26</xdr:row>
      <xdr:rowOff>106680</xdr:rowOff>
    </xdr:to>
    <xdr:cxnSp macro="">
      <xdr:nvCxnSpPr>
        <xdr:cNvPr id="46" name="Přímá spojnice se šipkou 45">
          <a:extLst>
            <a:ext uri="{FF2B5EF4-FFF2-40B4-BE49-F238E27FC236}">
              <a16:creationId xmlns:a16="http://schemas.microsoft.com/office/drawing/2014/main" id="{409E66CA-1BC0-401A-B223-CEA5E14EB7BC}"/>
            </a:ext>
          </a:extLst>
        </xdr:cNvPr>
        <xdr:cNvCxnSpPr>
          <a:stCxn id="43" idx="3"/>
        </xdr:cNvCxnSpPr>
      </xdr:nvCxnSpPr>
      <xdr:spPr>
        <a:xfrm>
          <a:off x="4221480" y="4411980"/>
          <a:ext cx="266700" cy="12954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320040</xdr:colOff>
      <xdr:row>25</xdr:row>
      <xdr:rowOff>167640</xdr:rowOff>
    </xdr:from>
    <xdr:to>
      <xdr:col>8</xdr:col>
      <xdr:colOff>571500</xdr:colOff>
      <xdr:row>28</xdr:row>
      <xdr:rowOff>68580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D6A81E45-F883-45D3-A6A5-AEE4FFD9E719}"/>
            </a:ext>
          </a:extLst>
        </xdr:cNvPr>
        <xdr:cNvCxnSpPr>
          <a:stCxn id="43" idx="3"/>
        </xdr:cNvCxnSpPr>
      </xdr:nvCxnSpPr>
      <xdr:spPr>
        <a:xfrm>
          <a:off x="4221480" y="4411980"/>
          <a:ext cx="251460" cy="47244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320040</xdr:colOff>
      <xdr:row>25</xdr:row>
      <xdr:rowOff>167640</xdr:rowOff>
    </xdr:from>
    <xdr:to>
      <xdr:col>8</xdr:col>
      <xdr:colOff>586740</xdr:colOff>
      <xdr:row>29</xdr:row>
      <xdr:rowOff>152400</xdr:rowOff>
    </xdr:to>
    <xdr:cxnSp macro="">
      <xdr:nvCxnSpPr>
        <xdr:cNvPr id="52" name="Přímá spojnice se šipkou 51">
          <a:extLst>
            <a:ext uri="{FF2B5EF4-FFF2-40B4-BE49-F238E27FC236}">
              <a16:creationId xmlns:a16="http://schemas.microsoft.com/office/drawing/2014/main" id="{A7BD0BC7-EDCA-4320-B58C-F26F495C9015}"/>
            </a:ext>
          </a:extLst>
        </xdr:cNvPr>
        <xdr:cNvCxnSpPr>
          <a:stCxn id="43" idx="3"/>
        </xdr:cNvCxnSpPr>
      </xdr:nvCxnSpPr>
      <xdr:spPr>
        <a:xfrm>
          <a:off x="4221480" y="4411980"/>
          <a:ext cx="266700" cy="74676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35</xdr:row>
      <xdr:rowOff>7620</xdr:rowOff>
    </xdr:from>
    <xdr:to>
      <xdr:col>8</xdr:col>
      <xdr:colOff>358140</xdr:colOff>
      <xdr:row>36</xdr:row>
      <xdr:rowOff>121920</xdr:rowOff>
    </xdr:to>
    <xdr:sp macro="" textlink="">
      <xdr:nvSpPr>
        <xdr:cNvPr id="64" name="Obdélník: se zakulacenými rohy 63">
          <a:extLst>
            <a:ext uri="{FF2B5EF4-FFF2-40B4-BE49-F238E27FC236}">
              <a16:creationId xmlns:a16="http://schemas.microsoft.com/office/drawing/2014/main" id="{96E19BBE-CBDE-4D0A-AF55-1FE765FB483A}"/>
            </a:ext>
          </a:extLst>
        </xdr:cNvPr>
        <xdr:cNvSpPr/>
      </xdr:nvSpPr>
      <xdr:spPr>
        <a:xfrm>
          <a:off x="3307080" y="5958840"/>
          <a:ext cx="95250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Inventura</a:t>
          </a:r>
        </a:p>
      </xdr:txBody>
    </xdr:sp>
    <xdr:clientData/>
  </xdr:twoCellAnchor>
  <xdr:twoCellAnchor>
    <xdr:from>
      <xdr:col>8</xdr:col>
      <xdr:colOff>335280</xdr:colOff>
      <xdr:row>34</xdr:row>
      <xdr:rowOff>91440</xdr:rowOff>
    </xdr:from>
    <xdr:to>
      <xdr:col>8</xdr:col>
      <xdr:colOff>594360</xdr:colOff>
      <xdr:row>35</xdr:row>
      <xdr:rowOff>160020</xdr:rowOff>
    </xdr:to>
    <xdr:cxnSp macro="">
      <xdr:nvCxnSpPr>
        <xdr:cNvPr id="65" name="Přímá spojnice se šipkou 64">
          <a:extLst>
            <a:ext uri="{FF2B5EF4-FFF2-40B4-BE49-F238E27FC236}">
              <a16:creationId xmlns:a16="http://schemas.microsoft.com/office/drawing/2014/main" id="{BB0F041F-8B20-480E-8FFB-0BBDC35DC8E6}"/>
            </a:ext>
          </a:extLst>
        </xdr:cNvPr>
        <xdr:cNvCxnSpPr/>
      </xdr:nvCxnSpPr>
      <xdr:spPr>
        <a:xfrm flipV="1">
          <a:off x="4236720" y="5852160"/>
          <a:ext cx="259080" cy="25908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358140</xdr:colOff>
      <xdr:row>35</xdr:row>
      <xdr:rowOff>160020</xdr:rowOff>
    </xdr:from>
    <xdr:to>
      <xdr:col>9</xdr:col>
      <xdr:colOff>0</xdr:colOff>
      <xdr:row>36</xdr:row>
      <xdr:rowOff>83820</xdr:rowOff>
    </xdr:to>
    <xdr:cxnSp macro="">
      <xdr:nvCxnSpPr>
        <xdr:cNvPr id="66" name="Přímá spojnice se šipkou 65">
          <a:extLst>
            <a:ext uri="{FF2B5EF4-FFF2-40B4-BE49-F238E27FC236}">
              <a16:creationId xmlns:a16="http://schemas.microsoft.com/office/drawing/2014/main" id="{52AE3FAF-B38D-4292-86AB-DAAF02033971}"/>
            </a:ext>
          </a:extLst>
        </xdr:cNvPr>
        <xdr:cNvCxnSpPr>
          <a:stCxn id="64" idx="3"/>
        </xdr:cNvCxnSpPr>
      </xdr:nvCxnSpPr>
      <xdr:spPr>
        <a:xfrm>
          <a:off x="4259580" y="6111240"/>
          <a:ext cx="251460" cy="1143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41</xdr:row>
      <xdr:rowOff>7620</xdr:rowOff>
    </xdr:from>
    <xdr:to>
      <xdr:col>8</xdr:col>
      <xdr:colOff>358140</xdr:colOff>
      <xdr:row>42</xdr:row>
      <xdr:rowOff>121920</xdr:rowOff>
    </xdr:to>
    <xdr:sp macro="" textlink="">
      <xdr:nvSpPr>
        <xdr:cNvPr id="72" name="Obdélník: se zakulacenými rohy 71">
          <a:extLst>
            <a:ext uri="{FF2B5EF4-FFF2-40B4-BE49-F238E27FC236}">
              <a16:creationId xmlns:a16="http://schemas.microsoft.com/office/drawing/2014/main" id="{A44C8C53-C0DE-42BF-9990-D31AB27CDF82}"/>
            </a:ext>
          </a:extLst>
        </xdr:cNvPr>
        <xdr:cNvSpPr/>
      </xdr:nvSpPr>
      <xdr:spPr>
        <a:xfrm>
          <a:off x="3307080" y="5958840"/>
          <a:ext cx="95250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Záměna</a:t>
          </a:r>
        </a:p>
      </xdr:txBody>
    </xdr:sp>
    <xdr:clientData/>
  </xdr:twoCellAnchor>
  <xdr:twoCellAnchor>
    <xdr:from>
      <xdr:col>8</xdr:col>
      <xdr:colOff>335280</xdr:colOff>
      <xdr:row>40</xdr:row>
      <xdr:rowOff>91440</xdr:rowOff>
    </xdr:from>
    <xdr:to>
      <xdr:col>8</xdr:col>
      <xdr:colOff>594360</xdr:colOff>
      <xdr:row>41</xdr:row>
      <xdr:rowOff>160020</xdr:rowOff>
    </xdr:to>
    <xdr:cxnSp macro="">
      <xdr:nvCxnSpPr>
        <xdr:cNvPr id="73" name="Přímá spojnice se šipkou 72">
          <a:extLst>
            <a:ext uri="{FF2B5EF4-FFF2-40B4-BE49-F238E27FC236}">
              <a16:creationId xmlns:a16="http://schemas.microsoft.com/office/drawing/2014/main" id="{E75743E4-95B7-44CD-A9EA-995741D29B76}"/>
            </a:ext>
          </a:extLst>
        </xdr:cNvPr>
        <xdr:cNvCxnSpPr/>
      </xdr:nvCxnSpPr>
      <xdr:spPr>
        <a:xfrm flipV="1">
          <a:off x="4236720" y="5852160"/>
          <a:ext cx="259080" cy="25908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358140</xdr:colOff>
      <xdr:row>41</xdr:row>
      <xdr:rowOff>160020</xdr:rowOff>
    </xdr:from>
    <xdr:to>
      <xdr:col>9</xdr:col>
      <xdr:colOff>0</xdr:colOff>
      <xdr:row>42</xdr:row>
      <xdr:rowOff>83820</xdr:rowOff>
    </xdr:to>
    <xdr:cxnSp macro="">
      <xdr:nvCxnSpPr>
        <xdr:cNvPr id="74" name="Přímá spojnice se šipkou 73">
          <a:extLst>
            <a:ext uri="{FF2B5EF4-FFF2-40B4-BE49-F238E27FC236}">
              <a16:creationId xmlns:a16="http://schemas.microsoft.com/office/drawing/2014/main" id="{2C45F308-D594-49C4-A854-B7C286C5AF14}"/>
            </a:ext>
          </a:extLst>
        </xdr:cNvPr>
        <xdr:cNvCxnSpPr>
          <a:stCxn id="72" idx="3"/>
        </xdr:cNvCxnSpPr>
      </xdr:nvCxnSpPr>
      <xdr:spPr>
        <a:xfrm>
          <a:off x="4259580" y="6111240"/>
          <a:ext cx="251460" cy="1143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45</xdr:row>
      <xdr:rowOff>144780</xdr:rowOff>
    </xdr:from>
    <xdr:to>
      <xdr:col>8</xdr:col>
      <xdr:colOff>381000</xdr:colOff>
      <xdr:row>47</xdr:row>
      <xdr:rowOff>76200</xdr:rowOff>
    </xdr:to>
    <xdr:sp macro="" textlink="">
      <xdr:nvSpPr>
        <xdr:cNvPr id="75" name="Obdélník: se zakulacenými rohy 74">
          <a:extLst>
            <a:ext uri="{FF2B5EF4-FFF2-40B4-BE49-F238E27FC236}">
              <a16:creationId xmlns:a16="http://schemas.microsoft.com/office/drawing/2014/main" id="{2727C23E-E5BC-458A-8A05-6B8AA9E8E921}"/>
            </a:ext>
          </a:extLst>
        </xdr:cNvPr>
        <xdr:cNvSpPr/>
      </xdr:nvSpPr>
      <xdr:spPr>
        <a:xfrm>
          <a:off x="3329940" y="7970520"/>
          <a:ext cx="95250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Přesun</a:t>
          </a:r>
        </a:p>
      </xdr:txBody>
    </xdr:sp>
    <xdr:clientData/>
  </xdr:twoCellAnchor>
  <xdr:twoCellAnchor>
    <xdr:from>
      <xdr:col>1</xdr:col>
      <xdr:colOff>60960</xdr:colOff>
      <xdr:row>13</xdr:row>
      <xdr:rowOff>167640</xdr:rowOff>
    </xdr:from>
    <xdr:to>
      <xdr:col>2</xdr:col>
      <xdr:colOff>381000</xdr:colOff>
      <xdr:row>15</xdr:row>
      <xdr:rowOff>186765</xdr:rowOff>
    </xdr:to>
    <xdr:sp macro="" textlink="">
      <xdr:nvSpPr>
        <xdr:cNvPr id="78" name="Obdélník: se zakulacenými rohy 77">
          <a:extLst>
            <a:ext uri="{FF2B5EF4-FFF2-40B4-BE49-F238E27FC236}">
              <a16:creationId xmlns:a16="http://schemas.microsoft.com/office/drawing/2014/main" id="{B3A9107D-BFE7-4F4D-9C8E-66E53B9A064F}"/>
            </a:ext>
          </a:extLst>
        </xdr:cNvPr>
        <xdr:cNvSpPr/>
      </xdr:nvSpPr>
      <xdr:spPr>
        <a:xfrm>
          <a:off x="307489" y="2505934"/>
          <a:ext cx="932629" cy="527125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Typy nákladů</a:t>
          </a:r>
        </a:p>
      </xdr:txBody>
    </xdr:sp>
    <xdr:clientData/>
  </xdr:twoCellAnchor>
  <xdr:twoCellAnchor>
    <xdr:from>
      <xdr:col>2</xdr:col>
      <xdr:colOff>381000</xdr:colOff>
      <xdr:row>13</xdr:row>
      <xdr:rowOff>106680</xdr:rowOff>
    </xdr:from>
    <xdr:to>
      <xdr:col>2</xdr:col>
      <xdr:colOff>601980</xdr:colOff>
      <xdr:row>14</xdr:row>
      <xdr:rowOff>236968</xdr:rowOff>
    </xdr:to>
    <xdr:cxnSp macro="">
      <xdr:nvCxnSpPr>
        <xdr:cNvPr id="80" name="Přímá spojnice se šipkou 79">
          <a:extLst>
            <a:ext uri="{FF2B5EF4-FFF2-40B4-BE49-F238E27FC236}">
              <a16:creationId xmlns:a16="http://schemas.microsoft.com/office/drawing/2014/main" id="{7FA2C142-0B98-4422-9F2E-6A5429154BE9}"/>
            </a:ext>
          </a:extLst>
        </xdr:cNvPr>
        <xdr:cNvCxnSpPr>
          <a:stCxn id="78" idx="3"/>
        </xdr:cNvCxnSpPr>
      </xdr:nvCxnSpPr>
      <xdr:spPr>
        <a:xfrm flipV="1">
          <a:off x="1240118" y="2444974"/>
          <a:ext cx="220980" cy="32452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14</xdr:row>
      <xdr:rowOff>236968</xdr:rowOff>
    </xdr:from>
    <xdr:to>
      <xdr:col>2</xdr:col>
      <xdr:colOff>594360</xdr:colOff>
      <xdr:row>15</xdr:row>
      <xdr:rowOff>76200</xdr:rowOff>
    </xdr:to>
    <xdr:cxnSp macro="">
      <xdr:nvCxnSpPr>
        <xdr:cNvPr id="83" name="Přímá spojnice se šipkou 82">
          <a:extLst>
            <a:ext uri="{FF2B5EF4-FFF2-40B4-BE49-F238E27FC236}">
              <a16:creationId xmlns:a16="http://schemas.microsoft.com/office/drawing/2014/main" id="{27E5337D-97A4-420D-B4DE-6D9E4736A079}"/>
            </a:ext>
          </a:extLst>
        </xdr:cNvPr>
        <xdr:cNvCxnSpPr>
          <a:stCxn id="78" idx="3"/>
        </xdr:cNvCxnSpPr>
      </xdr:nvCxnSpPr>
      <xdr:spPr>
        <a:xfrm>
          <a:off x="1240118" y="2769497"/>
          <a:ext cx="213360" cy="15299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14</xdr:row>
      <xdr:rowOff>236968</xdr:rowOff>
    </xdr:from>
    <xdr:to>
      <xdr:col>3</xdr:col>
      <xdr:colOff>0</xdr:colOff>
      <xdr:row>18</xdr:row>
      <xdr:rowOff>137160</xdr:rowOff>
    </xdr:to>
    <xdr:cxnSp macro="">
      <xdr:nvCxnSpPr>
        <xdr:cNvPr id="86" name="Přímá spojnice se šipkou 85">
          <a:extLst>
            <a:ext uri="{FF2B5EF4-FFF2-40B4-BE49-F238E27FC236}">
              <a16:creationId xmlns:a16="http://schemas.microsoft.com/office/drawing/2014/main" id="{02D53849-C071-4D7C-9335-C29ED4344F08}"/>
            </a:ext>
          </a:extLst>
        </xdr:cNvPr>
        <xdr:cNvCxnSpPr>
          <a:stCxn id="78" idx="3"/>
        </xdr:cNvCxnSpPr>
      </xdr:nvCxnSpPr>
      <xdr:spPr>
        <a:xfrm>
          <a:off x="1240118" y="2769497"/>
          <a:ext cx="231588" cy="78172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510540</xdr:colOff>
      <xdr:row>6</xdr:row>
      <xdr:rowOff>38100</xdr:rowOff>
    </xdr:from>
    <xdr:to>
      <xdr:col>9</xdr:col>
      <xdr:colOff>60960</xdr:colOff>
      <xdr:row>8</xdr:row>
      <xdr:rowOff>152400</xdr:rowOff>
    </xdr:to>
    <xdr:sp macro="" textlink="">
      <xdr:nvSpPr>
        <xdr:cNvPr id="91" name="Šipka: nahoru 90">
          <a:extLst>
            <a:ext uri="{FF2B5EF4-FFF2-40B4-BE49-F238E27FC236}">
              <a16:creationId xmlns:a16="http://schemas.microsoft.com/office/drawing/2014/main" id="{2293E281-50E9-B296-FEFB-D353B6474ECF}"/>
            </a:ext>
          </a:extLst>
        </xdr:cNvPr>
        <xdr:cNvSpPr/>
      </xdr:nvSpPr>
      <xdr:spPr>
        <a:xfrm>
          <a:off x="4861560" y="1097280"/>
          <a:ext cx="160020" cy="48006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5</xdr:col>
      <xdr:colOff>137160</xdr:colOff>
      <xdr:row>9</xdr:row>
      <xdr:rowOff>106680</xdr:rowOff>
    </xdr:from>
    <xdr:to>
      <xdr:col>6</xdr:col>
      <xdr:colOff>373380</xdr:colOff>
      <xdr:row>10</xdr:row>
      <xdr:rowOff>106680</xdr:rowOff>
    </xdr:to>
    <xdr:sp macro="" textlink="">
      <xdr:nvSpPr>
        <xdr:cNvPr id="94" name="Šipka: doprava 93">
          <a:extLst>
            <a:ext uri="{FF2B5EF4-FFF2-40B4-BE49-F238E27FC236}">
              <a16:creationId xmlns:a16="http://schemas.microsoft.com/office/drawing/2014/main" id="{26B99726-E5F0-4869-B9D3-104279C57D4E}"/>
            </a:ext>
          </a:extLst>
        </xdr:cNvPr>
        <xdr:cNvSpPr/>
      </xdr:nvSpPr>
      <xdr:spPr>
        <a:xfrm>
          <a:off x="2819400" y="1714500"/>
          <a:ext cx="845820" cy="1828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99060</xdr:colOff>
      <xdr:row>2</xdr:row>
      <xdr:rowOff>53340</xdr:rowOff>
    </xdr:from>
    <xdr:to>
      <xdr:col>15</xdr:col>
      <xdr:colOff>461818</xdr:colOff>
      <xdr:row>5</xdr:row>
      <xdr:rowOff>83820</xdr:rowOff>
    </xdr:to>
    <xdr:sp macro="" textlink="">
      <xdr:nvSpPr>
        <xdr:cNvPr id="95" name="Obdélník: se zakulacenými rohy 94">
          <a:extLst>
            <a:ext uri="{FF2B5EF4-FFF2-40B4-BE49-F238E27FC236}">
              <a16:creationId xmlns:a16="http://schemas.microsoft.com/office/drawing/2014/main" id="{293A32CF-F64D-4508-AED8-35AAC11B68A0}"/>
            </a:ext>
          </a:extLst>
        </xdr:cNvPr>
        <xdr:cNvSpPr/>
      </xdr:nvSpPr>
      <xdr:spPr>
        <a:xfrm>
          <a:off x="6872393" y="422795"/>
          <a:ext cx="2040698" cy="58466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600" b="1">
              <a:latin typeface="Aptos" panose="020B0004020202020204" pitchFamily="34" charset="0"/>
            </a:rPr>
            <a:t>Obratová</a:t>
          </a:r>
          <a:r>
            <a:rPr lang="cs-CZ" sz="1600" b="1" baseline="0">
              <a:latin typeface="Aptos" panose="020B0004020202020204" pitchFamily="34" charset="0"/>
            </a:rPr>
            <a:t> předvaha</a:t>
          </a:r>
          <a:endParaRPr lang="cs-CZ" sz="16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11</xdr:col>
      <xdr:colOff>205740</xdr:colOff>
      <xdr:row>3</xdr:row>
      <xdr:rowOff>22860</xdr:rowOff>
    </xdr:from>
    <xdr:to>
      <xdr:col>11</xdr:col>
      <xdr:colOff>548640</xdr:colOff>
      <xdr:row>5</xdr:row>
      <xdr:rowOff>22860</xdr:rowOff>
    </xdr:to>
    <xdr:sp macro="" textlink="">
      <xdr:nvSpPr>
        <xdr:cNvPr id="96" name="Rovná se 95">
          <a:extLst>
            <a:ext uri="{FF2B5EF4-FFF2-40B4-BE49-F238E27FC236}">
              <a16:creationId xmlns:a16="http://schemas.microsoft.com/office/drawing/2014/main" id="{1FF0F530-EEAE-087F-B1F4-381358DAB14F}"/>
            </a:ext>
          </a:extLst>
        </xdr:cNvPr>
        <xdr:cNvSpPr/>
      </xdr:nvSpPr>
      <xdr:spPr>
        <a:xfrm>
          <a:off x="6385560" y="57150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91440</xdr:colOff>
      <xdr:row>6</xdr:row>
      <xdr:rowOff>99060</xdr:rowOff>
    </xdr:from>
    <xdr:to>
      <xdr:col>14</xdr:col>
      <xdr:colOff>190500</xdr:colOff>
      <xdr:row>10</xdr:row>
      <xdr:rowOff>106680</xdr:rowOff>
    </xdr:to>
    <xdr:sp macro="" textlink="">
      <xdr:nvSpPr>
        <xdr:cNvPr id="97" name="Šipka: ohnutá nahoru 96">
          <a:extLst>
            <a:ext uri="{FF2B5EF4-FFF2-40B4-BE49-F238E27FC236}">
              <a16:creationId xmlns:a16="http://schemas.microsoft.com/office/drawing/2014/main" id="{A02C427F-6FDD-DA89-0172-5EE86A2FBAC2}"/>
            </a:ext>
          </a:extLst>
        </xdr:cNvPr>
        <xdr:cNvSpPr/>
      </xdr:nvSpPr>
      <xdr:spPr>
        <a:xfrm>
          <a:off x="6271260" y="1158240"/>
          <a:ext cx="1783080" cy="739140"/>
        </a:xfrm>
        <a:prstGeom prst="bentUpArrow">
          <a:avLst>
            <a:gd name="adj1" fmla="val 13235"/>
            <a:gd name="adj2" fmla="val 15721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17</xdr:col>
      <xdr:colOff>182880</xdr:colOff>
      <xdr:row>1</xdr:row>
      <xdr:rowOff>83820</xdr:rowOff>
    </xdr:from>
    <xdr:to>
      <xdr:col>22</xdr:col>
      <xdr:colOff>510540</xdr:colOff>
      <xdr:row>4</xdr:row>
      <xdr:rowOff>114300</xdr:rowOff>
    </xdr:to>
    <xdr:sp macro="" textlink="">
      <xdr:nvSpPr>
        <xdr:cNvPr id="107" name="Obdélník: se zakulacenými rohy 106">
          <a:extLst>
            <a:ext uri="{FF2B5EF4-FFF2-40B4-BE49-F238E27FC236}">
              <a16:creationId xmlns:a16="http://schemas.microsoft.com/office/drawing/2014/main" id="{CA55827B-0304-43EA-A595-C864A0BE0EA1}"/>
            </a:ext>
          </a:extLst>
        </xdr:cNvPr>
        <xdr:cNvSpPr/>
      </xdr:nvSpPr>
      <xdr:spPr>
        <a:xfrm>
          <a:off x="1015746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Filtry a provazby - Příjemka</a:t>
          </a:r>
        </a:p>
      </xdr:txBody>
    </xdr:sp>
    <xdr:clientData/>
  </xdr:twoCellAnchor>
  <xdr:twoCellAnchor>
    <xdr:from>
      <xdr:col>18</xdr:col>
      <xdr:colOff>365760</xdr:colOff>
      <xdr:row>6</xdr:row>
      <xdr:rowOff>0</xdr:rowOff>
    </xdr:from>
    <xdr:to>
      <xdr:col>21</xdr:col>
      <xdr:colOff>396240</xdr:colOff>
      <xdr:row>7</xdr:row>
      <xdr:rowOff>114300</xdr:rowOff>
    </xdr:to>
    <xdr:sp macro="" textlink="">
      <xdr:nvSpPr>
        <xdr:cNvPr id="110" name="Obdélník: se zakulacenými rohy 109">
          <a:extLst>
            <a:ext uri="{FF2B5EF4-FFF2-40B4-BE49-F238E27FC236}">
              <a16:creationId xmlns:a16="http://schemas.microsoft.com/office/drawing/2014/main" id="{C0491A10-A372-4938-8C66-0F333BDE21F4}"/>
            </a:ext>
          </a:extLst>
        </xdr:cNvPr>
        <xdr:cNvSpPr/>
      </xdr:nvSpPr>
      <xdr:spPr>
        <a:xfrm>
          <a:off x="10949940" y="914400"/>
          <a:ext cx="1859280" cy="2590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20</xdr:col>
      <xdr:colOff>45720</xdr:colOff>
      <xdr:row>14</xdr:row>
      <xdr:rowOff>7620</xdr:rowOff>
    </xdr:from>
    <xdr:to>
      <xdr:col>20</xdr:col>
      <xdr:colOff>388620</xdr:colOff>
      <xdr:row>15</xdr:row>
      <xdr:rowOff>182880</xdr:rowOff>
    </xdr:to>
    <xdr:sp macro="" textlink="">
      <xdr:nvSpPr>
        <xdr:cNvPr id="111" name="Rovná se 110">
          <a:extLst>
            <a:ext uri="{FF2B5EF4-FFF2-40B4-BE49-F238E27FC236}">
              <a16:creationId xmlns:a16="http://schemas.microsoft.com/office/drawing/2014/main" id="{285DAE9D-FE86-4533-8C2B-F80ECD71242E}"/>
            </a:ext>
          </a:extLst>
        </xdr:cNvPr>
        <xdr:cNvSpPr/>
      </xdr:nvSpPr>
      <xdr:spPr>
        <a:xfrm>
          <a:off x="12146280" y="254508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150</xdr:colOff>
      <xdr:row>16</xdr:row>
      <xdr:rowOff>152400</xdr:rowOff>
    </xdr:from>
    <xdr:to>
      <xdr:col>21</xdr:col>
      <xdr:colOff>472440</xdr:colOff>
      <xdr:row>18</xdr:row>
      <xdr:rowOff>127000</xdr:rowOff>
    </xdr:to>
    <xdr:sp macro="" textlink="">
      <xdr:nvSpPr>
        <xdr:cNvPr id="112" name="Obdélník: se zakulacenými rohy 111">
          <a:extLst>
            <a:ext uri="{FF2B5EF4-FFF2-40B4-BE49-F238E27FC236}">
              <a16:creationId xmlns:a16="http://schemas.microsoft.com/office/drawing/2014/main" id="{9D630CE5-1C09-4F92-92AC-3BF743FD975A}"/>
            </a:ext>
          </a:extLst>
        </xdr:cNvPr>
        <xdr:cNvSpPr/>
      </xdr:nvSpPr>
      <xdr:spPr>
        <a:xfrm>
          <a:off x="10406679" y="3073400"/>
          <a:ext cx="2422114" cy="348129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20</xdr:col>
      <xdr:colOff>22860</xdr:colOff>
      <xdr:row>23</xdr:row>
      <xdr:rowOff>160020</xdr:rowOff>
    </xdr:from>
    <xdr:to>
      <xdr:col>20</xdr:col>
      <xdr:colOff>365760</xdr:colOff>
      <xdr:row>25</xdr:row>
      <xdr:rowOff>144780</xdr:rowOff>
    </xdr:to>
    <xdr:sp macro="" textlink="">
      <xdr:nvSpPr>
        <xdr:cNvPr id="113" name="Rovná se 112">
          <a:extLst>
            <a:ext uri="{FF2B5EF4-FFF2-40B4-BE49-F238E27FC236}">
              <a16:creationId xmlns:a16="http://schemas.microsoft.com/office/drawing/2014/main" id="{4574BA8D-2B01-432C-952F-F0DCD3B2664E}"/>
            </a:ext>
          </a:extLst>
        </xdr:cNvPr>
        <xdr:cNvSpPr/>
      </xdr:nvSpPr>
      <xdr:spPr>
        <a:xfrm>
          <a:off x="12123420" y="420624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441960</xdr:colOff>
      <xdr:row>26</xdr:row>
      <xdr:rowOff>152400</xdr:rowOff>
    </xdr:from>
    <xdr:to>
      <xdr:col>21</xdr:col>
      <xdr:colOff>472440</xdr:colOff>
      <xdr:row>28</xdr:row>
      <xdr:rowOff>76200</xdr:rowOff>
    </xdr:to>
    <xdr:sp macro="" textlink="">
      <xdr:nvSpPr>
        <xdr:cNvPr id="115" name="Obdélník: se zakulacenými rohy 114">
          <a:extLst>
            <a:ext uri="{FF2B5EF4-FFF2-40B4-BE49-F238E27FC236}">
              <a16:creationId xmlns:a16="http://schemas.microsoft.com/office/drawing/2014/main" id="{102DA4E9-BED2-4AF9-87B0-D99F2BBBA44E}"/>
            </a:ext>
          </a:extLst>
        </xdr:cNvPr>
        <xdr:cNvSpPr/>
      </xdr:nvSpPr>
      <xdr:spPr>
        <a:xfrm>
          <a:off x="10972800" y="307086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18</xdr:col>
      <xdr:colOff>441960</xdr:colOff>
      <xdr:row>34</xdr:row>
      <xdr:rowOff>152400</xdr:rowOff>
    </xdr:from>
    <xdr:to>
      <xdr:col>21</xdr:col>
      <xdr:colOff>472440</xdr:colOff>
      <xdr:row>36</xdr:row>
      <xdr:rowOff>76200</xdr:rowOff>
    </xdr:to>
    <xdr:sp macro="" textlink="">
      <xdr:nvSpPr>
        <xdr:cNvPr id="126" name="Obdélník: se zakulacenými rohy 125">
          <a:extLst>
            <a:ext uri="{FF2B5EF4-FFF2-40B4-BE49-F238E27FC236}">
              <a16:creationId xmlns:a16="http://schemas.microsoft.com/office/drawing/2014/main" id="{F5CB4770-CD78-4F2E-92A0-88F47F1DF8AC}"/>
            </a:ext>
          </a:extLst>
        </xdr:cNvPr>
        <xdr:cNvSpPr/>
      </xdr:nvSpPr>
      <xdr:spPr>
        <a:xfrm>
          <a:off x="10972800" y="307086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18</xdr:col>
      <xdr:colOff>441960</xdr:colOff>
      <xdr:row>41</xdr:row>
      <xdr:rowOff>152400</xdr:rowOff>
    </xdr:from>
    <xdr:to>
      <xdr:col>21</xdr:col>
      <xdr:colOff>472440</xdr:colOff>
      <xdr:row>43</xdr:row>
      <xdr:rowOff>76200</xdr:rowOff>
    </xdr:to>
    <xdr:sp macro="" textlink="">
      <xdr:nvSpPr>
        <xdr:cNvPr id="127" name="Obdélník: se zakulacenými rohy 126">
          <a:extLst>
            <a:ext uri="{FF2B5EF4-FFF2-40B4-BE49-F238E27FC236}">
              <a16:creationId xmlns:a16="http://schemas.microsoft.com/office/drawing/2014/main" id="{6573D22D-249D-4B50-95A6-A49B645629E4}"/>
            </a:ext>
          </a:extLst>
        </xdr:cNvPr>
        <xdr:cNvSpPr/>
      </xdr:nvSpPr>
      <xdr:spPr>
        <a:xfrm>
          <a:off x="10972800" y="477012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19</xdr:col>
      <xdr:colOff>1112520</xdr:colOff>
      <xdr:row>39</xdr:row>
      <xdr:rowOff>152400</xdr:rowOff>
    </xdr:from>
    <xdr:to>
      <xdr:col>20</xdr:col>
      <xdr:colOff>327660</xdr:colOff>
      <xdr:row>41</xdr:row>
      <xdr:rowOff>137160</xdr:rowOff>
    </xdr:to>
    <xdr:sp macro="" textlink="">
      <xdr:nvSpPr>
        <xdr:cNvPr id="128" name="Rovná se 127">
          <a:extLst>
            <a:ext uri="{FF2B5EF4-FFF2-40B4-BE49-F238E27FC236}">
              <a16:creationId xmlns:a16="http://schemas.microsoft.com/office/drawing/2014/main" id="{88158875-6FE9-429D-BB18-CB1F7B49BF32}"/>
            </a:ext>
          </a:extLst>
        </xdr:cNvPr>
        <xdr:cNvSpPr/>
      </xdr:nvSpPr>
      <xdr:spPr>
        <a:xfrm>
          <a:off x="12085320" y="721614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182880</xdr:colOff>
      <xdr:row>1</xdr:row>
      <xdr:rowOff>83820</xdr:rowOff>
    </xdr:from>
    <xdr:to>
      <xdr:col>29</xdr:col>
      <xdr:colOff>510540</xdr:colOff>
      <xdr:row>4</xdr:row>
      <xdr:rowOff>114300</xdr:rowOff>
    </xdr:to>
    <xdr:sp macro="" textlink="">
      <xdr:nvSpPr>
        <xdr:cNvPr id="129" name="Obdélník: se zakulacenými rohy 128">
          <a:extLst>
            <a:ext uri="{FF2B5EF4-FFF2-40B4-BE49-F238E27FC236}">
              <a16:creationId xmlns:a16="http://schemas.microsoft.com/office/drawing/2014/main" id="{C45EB54D-65BB-4528-AB3A-60DA80C63560}"/>
            </a:ext>
          </a:extLst>
        </xdr:cNvPr>
        <xdr:cNvSpPr/>
      </xdr:nvSpPr>
      <xdr:spPr>
        <a:xfrm>
          <a:off x="1015746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Filtry a provazby - Výdejka</a:t>
          </a:r>
        </a:p>
      </xdr:txBody>
    </xdr:sp>
    <xdr:clientData/>
  </xdr:twoCellAnchor>
  <xdr:twoCellAnchor>
    <xdr:from>
      <xdr:col>25</xdr:col>
      <xdr:colOff>365760</xdr:colOff>
      <xdr:row>6</xdr:row>
      <xdr:rowOff>0</xdr:rowOff>
    </xdr:from>
    <xdr:to>
      <xdr:col>28</xdr:col>
      <xdr:colOff>396240</xdr:colOff>
      <xdr:row>7</xdr:row>
      <xdr:rowOff>114300</xdr:rowOff>
    </xdr:to>
    <xdr:sp macro="" textlink="">
      <xdr:nvSpPr>
        <xdr:cNvPr id="130" name="Obdélník: se zakulacenými rohy 129">
          <a:extLst>
            <a:ext uri="{FF2B5EF4-FFF2-40B4-BE49-F238E27FC236}">
              <a16:creationId xmlns:a16="http://schemas.microsoft.com/office/drawing/2014/main" id="{CDD3FA3A-3985-433D-BCA1-43CFF25E2F25}"/>
            </a:ext>
          </a:extLst>
        </xdr:cNvPr>
        <xdr:cNvSpPr/>
      </xdr:nvSpPr>
      <xdr:spPr>
        <a:xfrm>
          <a:off x="10949940" y="1059180"/>
          <a:ext cx="236982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27</xdr:col>
      <xdr:colOff>45720</xdr:colOff>
      <xdr:row>14</xdr:row>
      <xdr:rowOff>7620</xdr:rowOff>
    </xdr:from>
    <xdr:to>
      <xdr:col>27</xdr:col>
      <xdr:colOff>388620</xdr:colOff>
      <xdr:row>15</xdr:row>
      <xdr:rowOff>182880</xdr:rowOff>
    </xdr:to>
    <xdr:sp macro="" textlink="">
      <xdr:nvSpPr>
        <xdr:cNvPr id="131" name="Rovná se 130">
          <a:extLst>
            <a:ext uri="{FF2B5EF4-FFF2-40B4-BE49-F238E27FC236}">
              <a16:creationId xmlns:a16="http://schemas.microsoft.com/office/drawing/2014/main" id="{4FFB49AC-FC1A-4BE1-810D-0D55A17F4F11}"/>
            </a:ext>
          </a:extLst>
        </xdr:cNvPr>
        <xdr:cNvSpPr/>
      </xdr:nvSpPr>
      <xdr:spPr>
        <a:xfrm>
          <a:off x="12146280" y="254508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3771</xdr:colOff>
      <xdr:row>17</xdr:row>
      <xdr:rowOff>36944</xdr:rowOff>
    </xdr:from>
    <xdr:to>
      <xdr:col>28</xdr:col>
      <xdr:colOff>472440</xdr:colOff>
      <xdr:row>18</xdr:row>
      <xdr:rowOff>169333</xdr:rowOff>
    </xdr:to>
    <xdr:sp macro="" textlink="">
      <xdr:nvSpPr>
        <xdr:cNvPr id="132" name="Obdélník: se zakulacenými rohy 131">
          <a:extLst>
            <a:ext uri="{FF2B5EF4-FFF2-40B4-BE49-F238E27FC236}">
              <a16:creationId xmlns:a16="http://schemas.microsoft.com/office/drawing/2014/main" id="{80D6481F-FEA9-464A-A99A-37DC104AC56C}"/>
            </a:ext>
          </a:extLst>
        </xdr:cNvPr>
        <xdr:cNvSpPr/>
      </xdr:nvSpPr>
      <xdr:spPr>
        <a:xfrm>
          <a:off x="14789650" y="3169611"/>
          <a:ext cx="2423699" cy="324813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27</xdr:col>
      <xdr:colOff>22860</xdr:colOff>
      <xdr:row>23</xdr:row>
      <xdr:rowOff>160020</xdr:rowOff>
    </xdr:from>
    <xdr:to>
      <xdr:col>27</xdr:col>
      <xdr:colOff>365760</xdr:colOff>
      <xdr:row>25</xdr:row>
      <xdr:rowOff>144780</xdr:rowOff>
    </xdr:to>
    <xdr:sp macro="" textlink="">
      <xdr:nvSpPr>
        <xdr:cNvPr id="133" name="Rovná se 132">
          <a:extLst>
            <a:ext uri="{FF2B5EF4-FFF2-40B4-BE49-F238E27FC236}">
              <a16:creationId xmlns:a16="http://schemas.microsoft.com/office/drawing/2014/main" id="{31FD736A-9B05-48A7-A378-3AAF419A4971}"/>
            </a:ext>
          </a:extLst>
        </xdr:cNvPr>
        <xdr:cNvSpPr/>
      </xdr:nvSpPr>
      <xdr:spPr>
        <a:xfrm>
          <a:off x="12123420" y="420624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441960</xdr:colOff>
      <xdr:row>26</xdr:row>
      <xdr:rowOff>152400</xdr:rowOff>
    </xdr:from>
    <xdr:to>
      <xdr:col>28</xdr:col>
      <xdr:colOff>472440</xdr:colOff>
      <xdr:row>28</xdr:row>
      <xdr:rowOff>76200</xdr:rowOff>
    </xdr:to>
    <xdr:sp macro="" textlink="">
      <xdr:nvSpPr>
        <xdr:cNvPr id="134" name="Obdélník: se zakulacenými rohy 133">
          <a:extLst>
            <a:ext uri="{FF2B5EF4-FFF2-40B4-BE49-F238E27FC236}">
              <a16:creationId xmlns:a16="http://schemas.microsoft.com/office/drawing/2014/main" id="{0810D4F5-368B-4145-B2D2-24EF385E1643}"/>
            </a:ext>
          </a:extLst>
        </xdr:cNvPr>
        <xdr:cNvSpPr/>
      </xdr:nvSpPr>
      <xdr:spPr>
        <a:xfrm>
          <a:off x="10972800" y="477012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25</xdr:col>
      <xdr:colOff>441960</xdr:colOff>
      <xdr:row>34</xdr:row>
      <xdr:rowOff>152400</xdr:rowOff>
    </xdr:from>
    <xdr:to>
      <xdr:col>28</xdr:col>
      <xdr:colOff>472440</xdr:colOff>
      <xdr:row>36</xdr:row>
      <xdr:rowOff>76200</xdr:rowOff>
    </xdr:to>
    <xdr:sp macro="" textlink="">
      <xdr:nvSpPr>
        <xdr:cNvPr id="135" name="Obdélník: se zakulacenými rohy 134">
          <a:extLst>
            <a:ext uri="{FF2B5EF4-FFF2-40B4-BE49-F238E27FC236}">
              <a16:creationId xmlns:a16="http://schemas.microsoft.com/office/drawing/2014/main" id="{3DA6BFF2-09D8-4727-819F-019463C80201}"/>
            </a:ext>
          </a:extLst>
        </xdr:cNvPr>
        <xdr:cNvSpPr/>
      </xdr:nvSpPr>
      <xdr:spPr>
        <a:xfrm>
          <a:off x="10972800" y="627888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25</xdr:col>
      <xdr:colOff>441960</xdr:colOff>
      <xdr:row>41</xdr:row>
      <xdr:rowOff>152400</xdr:rowOff>
    </xdr:from>
    <xdr:to>
      <xdr:col>28</xdr:col>
      <xdr:colOff>472440</xdr:colOff>
      <xdr:row>43</xdr:row>
      <xdr:rowOff>76200</xdr:rowOff>
    </xdr:to>
    <xdr:sp macro="" textlink="">
      <xdr:nvSpPr>
        <xdr:cNvPr id="136" name="Obdélník: se zakulacenými rohy 135">
          <a:extLst>
            <a:ext uri="{FF2B5EF4-FFF2-40B4-BE49-F238E27FC236}">
              <a16:creationId xmlns:a16="http://schemas.microsoft.com/office/drawing/2014/main" id="{3F91894A-BC43-4FDA-9E3F-7A10BBE59F98}"/>
            </a:ext>
          </a:extLst>
        </xdr:cNvPr>
        <xdr:cNvSpPr/>
      </xdr:nvSpPr>
      <xdr:spPr>
        <a:xfrm>
          <a:off x="10972800" y="759714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26</xdr:col>
      <xdr:colOff>1112520</xdr:colOff>
      <xdr:row>39</xdr:row>
      <xdr:rowOff>152400</xdr:rowOff>
    </xdr:from>
    <xdr:to>
      <xdr:col>27</xdr:col>
      <xdr:colOff>327660</xdr:colOff>
      <xdr:row>41</xdr:row>
      <xdr:rowOff>137160</xdr:rowOff>
    </xdr:to>
    <xdr:sp macro="" textlink="">
      <xdr:nvSpPr>
        <xdr:cNvPr id="137" name="Rovná se 136">
          <a:extLst>
            <a:ext uri="{FF2B5EF4-FFF2-40B4-BE49-F238E27FC236}">
              <a16:creationId xmlns:a16="http://schemas.microsoft.com/office/drawing/2014/main" id="{1849A591-65B1-48A6-8B1D-D65B7F3C8E79}"/>
            </a:ext>
          </a:extLst>
        </xdr:cNvPr>
        <xdr:cNvSpPr/>
      </xdr:nvSpPr>
      <xdr:spPr>
        <a:xfrm>
          <a:off x="12085320" y="721614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182880</xdr:colOff>
      <xdr:row>1</xdr:row>
      <xdr:rowOff>83820</xdr:rowOff>
    </xdr:from>
    <xdr:to>
      <xdr:col>36</xdr:col>
      <xdr:colOff>510540</xdr:colOff>
      <xdr:row>4</xdr:row>
      <xdr:rowOff>114300</xdr:rowOff>
    </xdr:to>
    <xdr:sp macro="" textlink="">
      <xdr:nvSpPr>
        <xdr:cNvPr id="138" name="Obdélník: se zakulacenými rohy 137">
          <a:extLst>
            <a:ext uri="{FF2B5EF4-FFF2-40B4-BE49-F238E27FC236}">
              <a16:creationId xmlns:a16="http://schemas.microsoft.com/office/drawing/2014/main" id="{39C89278-E567-41C5-B8CD-3FD7CE8D2AD5}"/>
            </a:ext>
          </a:extLst>
        </xdr:cNvPr>
        <xdr:cNvSpPr/>
      </xdr:nvSpPr>
      <xdr:spPr>
        <a:xfrm>
          <a:off x="14610080" y="261620"/>
          <a:ext cx="3896360" cy="5638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Příčiny</a:t>
          </a:r>
          <a:r>
            <a:rPr lang="cs-CZ" sz="1800" b="1" baseline="0">
              <a:latin typeface="Aptos" panose="020B0004020202020204" pitchFamily="34" charset="0"/>
            </a:rPr>
            <a:t> nesrovnalostí</a:t>
          </a:r>
          <a:endParaRPr lang="cs-CZ" sz="18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38</xdr:col>
      <xdr:colOff>132080</xdr:colOff>
      <xdr:row>1</xdr:row>
      <xdr:rowOff>107681</xdr:rowOff>
    </xdr:from>
    <xdr:to>
      <xdr:col>43</xdr:col>
      <xdr:colOff>459739</xdr:colOff>
      <xdr:row>4</xdr:row>
      <xdr:rowOff>138161</xdr:rowOff>
    </xdr:to>
    <xdr:sp macro="" textlink="">
      <xdr:nvSpPr>
        <xdr:cNvPr id="151" name="Obdélník: se zakulacenými rohy 150">
          <a:extLst>
            <a:ext uri="{FF2B5EF4-FFF2-40B4-BE49-F238E27FC236}">
              <a16:creationId xmlns:a16="http://schemas.microsoft.com/office/drawing/2014/main" id="{B8E314F0-DB19-4E34-8A72-2A857D71F155}"/>
            </a:ext>
          </a:extLst>
        </xdr:cNvPr>
        <xdr:cNvSpPr/>
      </xdr:nvSpPr>
      <xdr:spPr>
        <a:xfrm>
          <a:off x="23646322" y="292408"/>
          <a:ext cx="4099175" cy="584662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Kontrola</a:t>
          </a:r>
        </a:p>
      </xdr:txBody>
    </xdr:sp>
    <xdr:clientData/>
  </xdr:twoCellAnchor>
  <xdr:twoCellAnchor>
    <xdr:from>
      <xdr:col>31</xdr:col>
      <xdr:colOff>115455</xdr:colOff>
      <xdr:row>23</xdr:row>
      <xdr:rowOff>138545</xdr:rowOff>
    </xdr:from>
    <xdr:to>
      <xdr:col>36</xdr:col>
      <xdr:colOff>477212</xdr:colOff>
      <xdr:row>27</xdr:row>
      <xdr:rowOff>61575</xdr:rowOff>
    </xdr:to>
    <xdr:sp macro="" textlink="">
      <xdr:nvSpPr>
        <xdr:cNvPr id="152" name="Obdélník: se zakulacenými rohy 151">
          <a:extLst>
            <a:ext uri="{FF2B5EF4-FFF2-40B4-BE49-F238E27FC236}">
              <a16:creationId xmlns:a16="http://schemas.microsoft.com/office/drawing/2014/main" id="{A5EED204-631E-4D01-98C7-192F80EBEE26}"/>
            </a:ext>
          </a:extLst>
        </xdr:cNvPr>
        <xdr:cNvSpPr/>
      </xdr:nvSpPr>
      <xdr:spPr>
        <a:xfrm>
          <a:off x="18357273" y="4410363"/>
          <a:ext cx="4133272" cy="692727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600" b="1">
              <a:latin typeface="Aptos" panose="020B0004020202020204" pitchFamily="34" charset="0"/>
            </a:rPr>
            <a:t>Co když kontrolní mechanismu sedí ale přesto je rozdíl?</a:t>
          </a:r>
        </a:p>
      </xdr:txBody>
    </xdr:sp>
    <xdr:clientData/>
  </xdr:twoCellAnchor>
  <xdr:twoCellAnchor>
    <xdr:from>
      <xdr:col>4</xdr:col>
      <xdr:colOff>238605</xdr:colOff>
      <xdr:row>49</xdr:row>
      <xdr:rowOff>115454</xdr:rowOff>
    </xdr:from>
    <xdr:to>
      <xdr:col>8</xdr:col>
      <xdr:colOff>338358</xdr:colOff>
      <xdr:row>51</xdr:row>
      <xdr:rowOff>37330</xdr:rowOff>
    </xdr:to>
    <xdr:sp macro="" textlink="">
      <xdr:nvSpPr>
        <xdr:cNvPr id="153" name="Obdélník: se zakulacenými rohy 152">
          <a:extLst>
            <a:ext uri="{FF2B5EF4-FFF2-40B4-BE49-F238E27FC236}">
              <a16:creationId xmlns:a16="http://schemas.microsoft.com/office/drawing/2014/main" id="{A74C237A-52DB-4EB4-B9B8-AAD5E3481945}"/>
            </a:ext>
          </a:extLst>
        </xdr:cNvPr>
        <xdr:cNvSpPr/>
      </xdr:nvSpPr>
      <xdr:spPr>
        <a:xfrm>
          <a:off x="2309090" y="9313333"/>
          <a:ext cx="2370359" cy="291330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  <a:p>
          <a:pPr algn="ctr"/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9</xdr:col>
      <xdr:colOff>238605</xdr:colOff>
      <xdr:row>49</xdr:row>
      <xdr:rowOff>115454</xdr:rowOff>
    </xdr:from>
    <xdr:to>
      <xdr:col>13</xdr:col>
      <xdr:colOff>338358</xdr:colOff>
      <xdr:row>51</xdr:row>
      <xdr:rowOff>37330</xdr:rowOff>
    </xdr:to>
    <xdr:sp macro="" textlink="">
      <xdr:nvSpPr>
        <xdr:cNvPr id="154" name="Obdélník: se zakulacenými rohy 153">
          <a:extLst>
            <a:ext uri="{FF2B5EF4-FFF2-40B4-BE49-F238E27FC236}">
              <a16:creationId xmlns:a16="http://schemas.microsoft.com/office/drawing/2014/main" id="{6B1EC014-F70D-42FD-B197-32FC5A8C534A}"/>
            </a:ext>
          </a:extLst>
        </xdr:cNvPr>
        <xdr:cNvSpPr/>
      </xdr:nvSpPr>
      <xdr:spPr>
        <a:xfrm>
          <a:off x="2309090" y="9313333"/>
          <a:ext cx="2370359" cy="291330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Vyráběné skladem</a:t>
          </a:r>
        </a:p>
      </xdr:txBody>
    </xdr:sp>
    <xdr:clientData/>
  </xdr:twoCellAnchor>
  <xdr:twoCellAnchor>
    <xdr:from>
      <xdr:col>14</xdr:col>
      <xdr:colOff>76969</xdr:colOff>
      <xdr:row>49</xdr:row>
      <xdr:rowOff>115454</xdr:rowOff>
    </xdr:from>
    <xdr:to>
      <xdr:col>18</xdr:col>
      <xdr:colOff>353752</xdr:colOff>
      <xdr:row>51</xdr:row>
      <xdr:rowOff>37330</xdr:rowOff>
    </xdr:to>
    <xdr:sp macro="" textlink="">
      <xdr:nvSpPr>
        <xdr:cNvPr id="155" name="Obdélník: se zakulacenými rohy 154">
          <a:extLst>
            <a:ext uri="{FF2B5EF4-FFF2-40B4-BE49-F238E27FC236}">
              <a16:creationId xmlns:a16="http://schemas.microsoft.com/office/drawing/2014/main" id="{D76A2684-8000-4464-858C-FED817A99BDF}"/>
            </a:ext>
          </a:extLst>
        </xdr:cNvPr>
        <xdr:cNvSpPr/>
      </xdr:nvSpPr>
      <xdr:spPr>
        <a:xfrm>
          <a:off x="7920181" y="9313333"/>
          <a:ext cx="2385753" cy="291330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Skladové doklady</a:t>
          </a:r>
        </a:p>
      </xdr:txBody>
    </xdr:sp>
    <xdr:clientData/>
  </xdr:twoCellAnchor>
  <xdr:twoCellAnchor>
    <xdr:from>
      <xdr:col>25</xdr:col>
      <xdr:colOff>161925</xdr:colOff>
      <xdr:row>49</xdr:row>
      <xdr:rowOff>112395</xdr:rowOff>
    </xdr:from>
    <xdr:to>
      <xdr:col>28</xdr:col>
      <xdr:colOff>221538</xdr:colOff>
      <xdr:row>51</xdr:row>
      <xdr:rowOff>19031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1658FFFA-FCC7-45BF-B293-935CEDB6F8EC}"/>
            </a:ext>
          </a:extLst>
        </xdr:cNvPr>
        <xdr:cNvSpPr/>
      </xdr:nvSpPr>
      <xdr:spPr>
        <a:xfrm>
          <a:off x="14592300" y="9465945"/>
          <a:ext cx="2393238" cy="268586"/>
        </a:xfrm>
        <a:prstGeom prst="round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Report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304651</xdr:colOff>
      <xdr:row>1</xdr:row>
      <xdr:rowOff>60960</xdr:rowOff>
    </xdr:from>
    <xdr:to>
      <xdr:col>3</xdr:col>
      <xdr:colOff>53752</xdr:colOff>
      <xdr:row>4</xdr:row>
      <xdr:rowOff>167640</xdr:rowOff>
    </xdr:to>
    <xdr:pic>
      <xdr:nvPicPr>
        <xdr:cNvPr id="2" name="Grafický objekt 24">
          <a:extLst>
            <a:ext uri="{FF2B5EF4-FFF2-40B4-BE49-F238E27FC236}">
              <a16:creationId xmlns:a16="http://schemas.microsoft.com/office/drawing/2014/main" id="{47D8551B-B51A-4DE0-B1B2-EFEB78EA7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92331" y="243840"/>
          <a:ext cx="669216" cy="662940"/>
        </a:xfrm>
        <a:prstGeom prst="rect">
          <a:avLst/>
        </a:prstGeom>
      </xdr:spPr>
    </xdr:pic>
    <xdr:clientData/>
  </xdr:twoCellAnchor>
  <xdr:twoCellAnchor>
    <xdr:from>
      <xdr:col>4</xdr:col>
      <xdr:colOff>478117</xdr:colOff>
      <xdr:row>2</xdr:row>
      <xdr:rowOff>45720</xdr:rowOff>
    </xdr:from>
    <xdr:to>
      <xdr:col>10</xdr:col>
      <xdr:colOff>107757</xdr:colOff>
      <xdr:row>5</xdr:row>
      <xdr:rowOff>76200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A664D026-304C-43B3-BDBB-26DF30B56394}"/>
            </a:ext>
          </a:extLst>
        </xdr:cNvPr>
        <xdr:cNvSpPr/>
      </xdr:nvSpPr>
      <xdr:spPr>
        <a:xfrm>
          <a:off x="2779511" y="415175"/>
          <a:ext cx="3116367" cy="58466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Nakupované skladem</a:t>
          </a:r>
        </a:p>
      </xdr:txBody>
    </xdr:sp>
    <xdr:clientData/>
  </xdr:twoCellAnchor>
  <xdr:twoCellAnchor>
    <xdr:from>
      <xdr:col>8</xdr:col>
      <xdr:colOff>495299</xdr:colOff>
      <xdr:row>9</xdr:row>
      <xdr:rowOff>68580</xdr:rowOff>
    </xdr:from>
    <xdr:to>
      <xdr:col>12</xdr:col>
      <xdr:colOff>343647</xdr:colOff>
      <xdr:row>11</xdr:row>
      <xdr:rowOff>22860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2CB9DD6D-0958-452B-A478-84BA5E5C11F4}"/>
            </a:ext>
          </a:extLst>
        </xdr:cNvPr>
        <xdr:cNvSpPr/>
      </xdr:nvSpPr>
      <xdr:spPr>
        <a:xfrm>
          <a:off x="5067299" y="1676400"/>
          <a:ext cx="2286748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</xdr:txBody>
    </xdr:sp>
    <xdr:clientData/>
  </xdr:twoCellAnchor>
  <xdr:twoCellAnchor>
    <xdr:from>
      <xdr:col>2</xdr:col>
      <xdr:colOff>590176</xdr:colOff>
      <xdr:row>9</xdr:row>
      <xdr:rowOff>38250</xdr:rowOff>
    </xdr:from>
    <xdr:to>
      <xdr:col>6</xdr:col>
      <xdr:colOff>114300</xdr:colOff>
      <xdr:row>10</xdr:row>
      <xdr:rowOff>171824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68EABD88-497F-4785-AC71-E213917B5621}"/>
            </a:ext>
          </a:extLst>
        </xdr:cNvPr>
        <xdr:cNvSpPr/>
      </xdr:nvSpPr>
      <xdr:spPr>
        <a:xfrm>
          <a:off x="1077856" y="1646070"/>
          <a:ext cx="2549264" cy="31645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7</xdr:col>
      <xdr:colOff>89647</xdr:colOff>
      <xdr:row>15</xdr:row>
      <xdr:rowOff>7620</xdr:rowOff>
    </xdr:from>
    <xdr:to>
      <xdr:col>9</xdr:col>
      <xdr:colOff>324823</xdr:colOff>
      <xdr:row>16</xdr:row>
      <xdr:rowOff>121920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9256854F-A89E-4C80-9E5A-4B4330EA392D}"/>
            </a:ext>
          </a:extLst>
        </xdr:cNvPr>
        <xdr:cNvSpPr/>
      </xdr:nvSpPr>
      <xdr:spPr>
        <a:xfrm>
          <a:off x="4212067" y="2773680"/>
          <a:ext cx="1294356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Příjemka</a:t>
          </a:r>
        </a:p>
      </xdr:txBody>
    </xdr:sp>
    <xdr:clientData/>
  </xdr:twoCellAnchor>
  <xdr:twoCellAnchor>
    <xdr:from>
      <xdr:col>9</xdr:col>
      <xdr:colOff>324823</xdr:colOff>
      <xdr:row>13</xdr:row>
      <xdr:rowOff>121920</xdr:rowOff>
    </xdr:from>
    <xdr:to>
      <xdr:col>9</xdr:col>
      <xdr:colOff>579120</xdr:colOff>
      <xdr:row>15</xdr:row>
      <xdr:rowOff>161888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E2A35A4D-C75E-499F-BFF7-2DB6EE874D65}"/>
            </a:ext>
          </a:extLst>
        </xdr:cNvPr>
        <xdr:cNvCxnSpPr>
          <a:stCxn id="6" idx="3"/>
        </xdr:cNvCxnSpPr>
      </xdr:nvCxnSpPr>
      <xdr:spPr>
        <a:xfrm flipV="1">
          <a:off x="5506423" y="2499360"/>
          <a:ext cx="254297" cy="4285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324823</xdr:colOff>
      <xdr:row>15</xdr:row>
      <xdr:rowOff>106680</xdr:rowOff>
    </xdr:from>
    <xdr:to>
      <xdr:col>9</xdr:col>
      <xdr:colOff>594360</xdr:colOff>
      <xdr:row>15</xdr:row>
      <xdr:rowOff>161888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47091E40-5E19-4EF4-8DD9-4F6786AF0F96}"/>
            </a:ext>
          </a:extLst>
        </xdr:cNvPr>
        <xdr:cNvCxnSpPr>
          <a:stCxn id="6" idx="3"/>
        </xdr:cNvCxnSpPr>
      </xdr:nvCxnSpPr>
      <xdr:spPr>
        <a:xfrm flipV="1">
          <a:off x="5506423" y="2872740"/>
          <a:ext cx="269537" cy="5520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324823</xdr:colOff>
      <xdr:row>15</xdr:row>
      <xdr:rowOff>161888</xdr:rowOff>
    </xdr:from>
    <xdr:to>
      <xdr:col>10</xdr:col>
      <xdr:colOff>0</xdr:colOff>
      <xdr:row>17</xdr:row>
      <xdr:rowOff>114300</xdr:rowOff>
    </xdr:to>
    <xdr:cxnSp macro="">
      <xdr:nvCxnSpPr>
        <xdr:cNvPr id="9" name="Přímá spojnice se šipkou 8">
          <a:extLst>
            <a:ext uri="{FF2B5EF4-FFF2-40B4-BE49-F238E27FC236}">
              <a16:creationId xmlns:a16="http://schemas.microsoft.com/office/drawing/2014/main" id="{55742D85-5A46-4EC6-A13E-66B27A655283}"/>
            </a:ext>
          </a:extLst>
        </xdr:cNvPr>
        <xdr:cNvCxnSpPr>
          <a:stCxn id="6" idx="3"/>
        </xdr:cNvCxnSpPr>
      </xdr:nvCxnSpPr>
      <xdr:spPr>
        <a:xfrm>
          <a:off x="5506423" y="2927948"/>
          <a:ext cx="284777" cy="3334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83521</xdr:colOff>
      <xdr:row>23</xdr:row>
      <xdr:rowOff>60065</xdr:rowOff>
    </xdr:from>
    <xdr:to>
      <xdr:col>9</xdr:col>
      <xdr:colOff>286297</xdr:colOff>
      <xdr:row>24</xdr:row>
      <xdr:rowOff>174365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7993BCEC-01C6-4679-937B-9ABB99194B60}"/>
            </a:ext>
          </a:extLst>
        </xdr:cNvPr>
        <xdr:cNvSpPr/>
      </xdr:nvSpPr>
      <xdr:spPr>
        <a:xfrm>
          <a:off x="4205941" y="4723505"/>
          <a:ext cx="1261956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Výdejka</a:t>
          </a:r>
        </a:p>
      </xdr:txBody>
    </xdr:sp>
    <xdr:clientData/>
  </xdr:twoCellAnchor>
  <xdr:twoCellAnchor>
    <xdr:from>
      <xdr:col>2</xdr:col>
      <xdr:colOff>75902</xdr:colOff>
      <xdr:row>15</xdr:row>
      <xdr:rowOff>10757</xdr:rowOff>
    </xdr:from>
    <xdr:to>
      <xdr:col>3</xdr:col>
      <xdr:colOff>395942</xdr:colOff>
      <xdr:row>17</xdr:row>
      <xdr:rowOff>29881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7CF2335E-8776-48E6-BC00-A35C1AB15E65}"/>
            </a:ext>
          </a:extLst>
        </xdr:cNvPr>
        <xdr:cNvSpPr/>
      </xdr:nvSpPr>
      <xdr:spPr>
        <a:xfrm>
          <a:off x="563582" y="2776817"/>
          <a:ext cx="1249680" cy="40012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Typy nákladů</a:t>
          </a:r>
        </a:p>
      </xdr:txBody>
    </xdr:sp>
    <xdr:clientData/>
  </xdr:twoCellAnchor>
  <xdr:twoCellAnchor>
    <xdr:from>
      <xdr:col>3</xdr:col>
      <xdr:colOff>395942</xdr:colOff>
      <xdr:row>13</xdr:row>
      <xdr:rowOff>112058</xdr:rowOff>
    </xdr:from>
    <xdr:to>
      <xdr:col>3</xdr:col>
      <xdr:colOff>791883</xdr:colOff>
      <xdr:row>16</xdr:row>
      <xdr:rowOff>20319</xdr:rowOff>
    </xdr:to>
    <xdr:cxnSp macro="">
      <xdr:nvCxnSpPr>
        <xdr:cNvPr id="12" name="Přímá spojnice se šipkou 11">
          <a:extLst>
            <a:ext uri="{FF2B5EF4-FFF2-40B4-BE49-F238E27FC236}">
              <a16:creationId xmlns:a16="http://schemas.microsoft.com/office/drawing/2014/main" id="{1866EC27-E3DC-461C-B612-C7C466250E43}"/>
            </a:ext>
          </a:extLst>
        </xdr:cNvPr>
        <xdr:cNvCxnSpPr>
          <a:stCxn id="11" idx="3"/>
        </xdr:cNvCxnSpPr>
      </xdr:nvCxnSpPr>
      <xdr:spPr>
        <a:xfrm flipV="1">
          <a:off x="1813262" y="2489498"/>
          <a:ext cx="395941" cy="48738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15</xdr:row>
      <xdr:rowOff>112058</xdr:rowOff>
    </xdr:from>
    <xdr:to>
      <xdr:col>3</xdr:col>
      <xdr:colOff>821765</xdr:colOff>
      <xdr:row>16</xdr:row>
      <xdr:rowOff>20319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97C91B2B-C3E4-4D7A-B9C9-9B4224F98B63}"/>
            </a:ext>
          </a:extLst>
        </xdr:cNvPr>
        <xdr:cNvCxnSpPr>
          <a:stCxn id="11" idx="3"/>
        </xdr:cNvCxnSpPr>
      </xdr:nvCxnSpPr>
      <xdr:spPr>
        <a:xfrm flipV="1">
          <a:off x="1813262" y="2878118"/>
          <a:ext cx="425823" cy="98761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815879</xdr:colOff>
      <xdr:row>19</xdr:row>
      <xdr:rowOff>92364</xdr:rowOff>
    </xdr:to>
    <xdr:cxnSp macro="">
      <xdr:nvCxnSpPr>
        <xdr:cNvPr id="14" name="Přímá spojnice se šipkou 13">
          <a:extLst>
            <a:ext uri="{FF2B5EF4-FFF2-40B4-BE49-F238E27FC236}">
              <a16:creationId xmlns:a16="http://schemas.microsoft.com/office/drawing/2014/main" id="{260C9933-1CEC-4DF0-832C-EC4B025EEEAE}"/>
            </a:ext>
          </a:extLst>
        </xdr:cNvPr>
        <xdr:cNvCxnSpPr>
          <a:stCxn id="11" idx="3"/>
        </xdr:cNvCxnSpPr>
      </xdr:nvCxnSpPr>
      <xdr:spPr>
        <a:xfrm>
          <a:off x="1819881" y="3006743"/>
          <a:ext cx="419937" cy="64931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264010</xdr:colOff>
      <xdr:row>6</xdr:row>
      <xdr:rowOff>15688</xdr:rowOff>
    </xdr:from>
    <xdr:to>
      <xdr:col>5</xdr:col>
      <xdr:colOff>427018</xdr:colOff>
      <xdr:row>8</xdr:row>
      <xdr:rowOff>129988</xdr:rowOff>
    </xdr:to>
    <xdr:sp macro="" textlink="">
      <xdr:nvSpPr>
        <xdr:cNvPr id="15" name="Šipka: nahoru 14">
          <a:extLst>
            <a:ext uri="{FF2B5EF4-FFF2-40B4-BE49-F238E27FC236}">
              <a16:creationId xmlns:a16="http://schemas.microsoft.com/office/drawing/2014/main" id="{E7AE56D8-CE3F-4C48-89C0-8FCC80CFA42D}"/>
            </a:ext>
          </a:extLst>
        </xdr:cNvPr>
        <xdr:cNvSpPr/>
      </xdr:nvSpPr>
      <xdr:spPr>
        <a:xfrm>
          <a:off x="3167230" y="1074868"/>
          <a:ext cx="163008" cy="48006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6</xdr:col>
      <xdr:colOff>323925</xdr:colOff>
      <xdr:row>9</xdr:row>
      <xdr:rowOff>106680</xdr:rowOff>
    </xdr:from>
    <xdr:to>
      <xdr:col>8</xdr:col>
      <xdr:colOff>111910</xdr:colOff>
      <xdr:row>10</xdr:row>
      <xdr:rowOff>106680</xdr:rowOff>
    </xdr:to>
    <xdr:sp macro="" textlink="">
      <xdr:nvSpPr>
        <xdr:cNvPr id="16" name="Šipka: doprava 15">
          <a:extLst>
            <a:ext uri="{FF2B5EF4-FFF2-40B4-BE49-F238E27FC236}">
              <a16:creationId xmlns:a16="http://schemas.microsoft.com/office/drawing/2014/main" id="{259560B1-D742-45B5-9873-A50B1BFB39AF}"/>
            </a:ext>
          </a:extLst>
        </xdr:cNvPr>
        <xdr:cNvSpPr/>
      </xdr:nvSpPr>
      <xdr:spPr>
        <a:xfrm>
          <a:off x="3836745" y="1714500"/>
          <a:ext cx="847165" cy="1828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12</xdr:col>
      <xdr:colOff>70084</xdr:colOff>
      <xdr:row>2</xdr:row>
      <xdr:rowOff>45869</xdr:rowOff>
    </xdr:from>
    <xdr:to>
      <xdr:col>17</xdr:col>
      <xdr:colOff>46182</xdr:colOff>
      <xdr:row>5</xdr:row>
      <xdr:rowOff>76349</xdr:rowOff>
    </xdr:to>
    <xdr:sp macro="" textlink="">
      <xdr:nvSpPr>
        <xdr:cNvPr id="17" name="Obdélník: se zakulacenými rohy 16">
          <a:extLst>
            <a:ext uri="{FF2B5EF4-FFF2-40B4-BE49-F238E27FC236}">
              <a16:creationId xmlns:a16="http://schemas.microsoft.com/office/drawing/2014/main" id="{40037D83-8CD1-4587-9825-DC293CB938DF}"/>
            </a:ext>
          </a:extLst>
        </xdr:cNvPr>
        <xdr:cNvSpPr/>
      </xdr:nvSpPr>
      <xdr:spPr>
        <a:xfrm>
          <a:off x="7074326" y="415324"/>
          <a:ext cx="3016401" cy="584661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Obratová předvaha</a:t>
          </a:r>
        </a:p>
      </xdr:txBody>
    </xdr:sp>
    <xdr:clientData/>
  </xdr:twoCellAnchor>
  <xdr:twoCellAnchor>
    <xdr:from>
      <xdr:col>10</xdr:col>
      <xdr:colOff>556631</xdr:colOff>
      <xdr:row>2</xdr:row>
      <xdr:rowOff>177026</xdr:rowOff>
    </xdr:from>
    <xdr:to>
      <xdr:col>11</xdr:col>
      <xdr:colOff>286942</xdr:colOff>
      <xdr:row>4</xdr:row>
      <xdr:rowOff>177026</xdr:rowOff>
    </xdr:to>
    <xdr:sp macro="" textlink="">
      <xdr:nvSpPr>
        <xdr:cNvPr id="18" name="Rovná se 17">
          <a:extLst>
            <a:ext uri="{FF2B5EF4-FFF2-40B4-BE49-F238E27FC236}">
              <a16:creationId xmlns:a16="http://schemas.microsoft.com/office/drawing/2014/main" id="{5FD293B9-A743-483A-91D3-6737DEA17EE1}"/>
            </a:ext>
          </a:extLst>
        </xdr:cNvPr>
        <xdr:cNvSpPr/>
      </xdr:nvSpPr>
      <xdr:spPr>
        <a:xfrm>
          <a:off x="6344752" y="546481"/>
          <a:ext cx="338372" cy="369454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862061</xdr:colOff>
      <xdr:row>17</xdr:row>
      <xdr:rowOff>107758</xdr:rowOff>
    </xdr:to>
    <xdr:cxnSp macro="">
      <xdr:nvCxnSpPr>
        <xdr:cNvPr id="19" name="Přímá spojnice se šipkou 18">
          <a:extLst>
            <a:ext uri="{FF2B5EF4-FFF2-40B4-BE49-F238E27FC236}">
              <a16:creationId xmlns:a16="http://schemas.microsoft.com/office/drawing/2014/main" id="{DDCA436A-E7D8-41EA-B9CF-3528A5C0B948}"/>
            </a:ext>
          </a:extLst>
        </xdr:cNvPr>
        <xdr:cNvCxnSpPr>
          <a:stCxn id="11" idx="3"/>
        </xdr:cNvCxnSpPr>
      </xdr:nvCxnSpPr>
      <xdr:spPr>
        <a:xfrm>
          <a:off x="1819881" y="3006743"/>
          <a:ext cx="466119" cy="2798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395942</xdr:colOff>
      <xdr:row>16</xdr:row>
      <xdr:rowOff>20319</xdr:rowOff>
    </xdr:from>
    <xdr:to>
      <xdr:col>3</xdr:col>
      <xdr:colOff>854364</xdr:colOff>
      <xdr:row>21</xdr:row>
      <xdr:rowOff>92364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BE5DBCEA-CBFB-45C4-99E2-6689896BBFF0}"/>
            </a:ext>
          </a:extLst>
        </xdr:cNvPr>
        <xdr:cNvCxnSpPr>
          <a:stCxn id="11" idx="3"/>
        </xdr:cNvCxnSpPr>
      </xdr:nvCxnSpPr>
      <xdr:spPr>
        <a:xfrm>
          <a:off x="1819881" y="3006743"/>
          <a:ext cx="458422" cy="103416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21</xdr:row>
      <xdr:rowOff>89648</xdr:rowOff>
    </xdr:from>
    <xdr:to>
      <xdr:col>9</xdr:col>
      <xdr:colOff>575235</xdr:colOff>
      <xdr:row>24</xdr:row>
      <xdr:rowOff>20098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C291D3C7-B16C-4045-8C18-8DAFA4E8A99F}"/>
            </a:ext>
          </a:extLst>
        </xdr:cNvPr>
        <xdr:cNvCxnSpPr>
          <a:stCxn id="10" idx="3"/>
        </xdr:cNvCxnSpPr>
      </xdr:nvCxnSpPr>
      <xdr:spPr>
        <a:xfrm flipV="1">
          <a:off x="5467897" y="4372088"/>
          <a:ext cx="288938" cy="5019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231588</xdr:colOff>
      <xdr:row>23</xdr:row>
      <xdr:rowOff>112059</xdr:rowOff>
    </xdr:from>
    <xdr:to>
      <xdr:col>9</xdr:col>
      <xdr:colOff>286297</xdr:colOff>
      <xdr:row>24</xdr:row>
      <xdr:rowOff>20098</xdr:rowOff>
    </xdr:to>
    <xdr:cxnSp macro="">
      <xdr:nvCxnSpPr>
        <xdr:cNvPr id="23" name="Přímá spojnice se šipkou 22">
          <a:extLst>
            <a:ext uri="{FF2B5EF4-FFF2-40B4-BE49-F238E27FC236}">
              <a16:creationId xmlns:a16="http://schemas.microsoft.com/office/drawing/2014/main" id="{F9E6F22A-1015-43BE-BFC9-C5A0262006E4}"/>
            </a:ext>
          </a:extLst>
        </xdr:cNvPr>
        <xdr:cNvCxnSpPr>
          <a:stCxn id="10" idx="3"/>
        </xdr:cNvCxnSpPr>
      </xdr:nvCxnSpPr>
      <xdr:spPr>
        <a:xfrm flipH="1" flipV="1">
          <a:off x="5413188" y="4775499"/>
          <a:ext cx="54709" cy="9853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24</xdr:row>
      <xdr:rowOff>20098</xdr:rowOff>
    </xdr:from>
    <xdr:to>
      <xdr:col>9</xdr:col>
      <xdr:colOff>545352</xdr:colOff>
      <xdr:row>25</xdr:row>
      <xdr:rowOff>112058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B74CC0A4-144F-44D1-AC67-32B3059911BD}"/>
            </a:ext>
          </a:extLst>
        </xdr:cNvPr>
        <xdr:cNvCxnSpPr>
          <a:stCxn id="10" idx="3"/>
        </xdr:cNvCxnSpPr>
      </xdr:nvCxnSpPr>
      <xdr:spPr>
        <a:xfrm>
          <a:off x="5467897" y="4874038"/>
          <a:ext cx="259055" cy="28246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23</xdr:row>
      <xdr:rowOff>119529</xdr:rowOff>
    </xdr:from>
    <xdr:to>
      <xdr:col>9</xdr:col>
      <xdr:colOff>597647</xdr:colOff>
      <xdr:row>24</xdr:row>
      <xdr:rowOff>20098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F5DF8E19-C8DD-4191-B4FB-E658D6C395B4}"/>
            </a:ext>
          </a:extLst>
        </xdr:cNvPr>
        <xdr:cNvCxnSpPr>
          <a:stCxn id="10" idx="3"/>
        </xdr:cNvCxnSpPr>
      </xdr:nvCxnSpPr>
      <xdr:spPr>
        <a:xfrm flipV="1">
          <a:off x="5467897" y="4782969"/>
          <a:ext cx="311350" cy="91069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169581</xdr:colOff>
      <xdr:row>9</xdr:row>
      <xdr:rowOff>49156</xdr:rowOff>
    </xdr:from>
    <xdr:to>
      <xdr:col>20</xdr:col>
      <xdr:colOff>17929</xdr:colOff>
      <xdr:row>11</xdr:row>
      <xdr:rowOff>3436</xdr:rowOff>
    </xdr:to>
    <xdr:sp macro="" textlink="">
      <xdr:nvSpPr>
        <xdr:cNvPr id="26" name="Obdélník: se zakulacenými rohy 25">
          <a:extLst>
            <a:ext uri="{FF2B5EF4-FFF2-40B4-BE49-F238E27FC236}">
              <a16:creationId xmlns:a16="http://schemas.microsoft.com/office/drawing/2014/main" id="{0FF27249-8BA0-4655-BDC6-736B4488AA38}"/>
            </a:ext>
          </a:extLst>
        </xdr:cNvPr>
        <xdr:cNvSpPr/>
      </xdr:nvSpPr>
      <xdr:spPr>
        <a:xfrm>
          <a:off x="9008781" y="1656976"/>
          <a:ext cx="2309608" cy="32004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</a:t>
          </a:r>
          <a:r>
            <a:rPr lang="cs-CZ" sz="1100" b="1" baseline="0">
              <a:latin typeface="Aptos" panose="020B0004020202020204" pitchFamily="34" charset="0"/>
            </a:rPr>
            <a:t> účtu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13</xdr:col>
      <xdr:colOff>57973</xdr:colOff>
      <xdr:row>9</xdr:row>
      <xdr:rowOff>102198</xdr:rowOff>
    </xdr:from>
    <xdr:to>
      <xdr:col>14</xdr:col>
      <xdr:colOff>294192</xdr:colOff>
      <xdr:row>10</xdr:row>
      <xdr:rowOff>102198</xdr:rowOff>
    </xdr:to>
    <xdr:sp macro="" textlink="">
      <xdr:nvSpPr>
        <xdr:cNvPr id="27" name="Šipka: doprava 26">
          <a:extLst>
            <a:ext uri="{FF2B5EF4-FFF2-40B4-BE49-F238E27FC236}">
              <a16:creationId xmlns:a16="http://schemas.microsoft.com/office/drawing/2014/main" id="{D45BEBC3-7A8E-4B04-A85C-E81894A206FE}"/>
            </a:ext>
          </a:extLst>
        </xdr:cNvPr>
        <xdr:cNvSpPr/>
      </xdr:nvSpPr>
      <xdr:spPr>
        <a:xfrm>
          <a:off x="7677973" y="1710018"/>
          <a:ext cx="845819" cy="1828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358135</xdr:colOff>
      <xdr:row>42</xdr:row>
      <xdr:rowOff>100513</xdr:rowOff>
    </xdr:from>
    <xdr:to>
      <xdr:col>6</xdr:col>
      <xdr:colOff>605117</xdr:colOff>
      <xdr:row>44</xdr:row>
      <xdr:rowOff>22389</xdr:rowOff>
    </xdr:to>
    <xdr:sp macro="" textlink="">
      <xdr:nvSpPr>
        <xdr:cNvPr id="39" name="Obdélník: se zakulacenými rohy 38">
          <a:extLst>
            <a:ext uri="{FF2B5EF4-FFF2-40B4-BE49-F238E27FC236}">
              <a16:creationId xmlns:a16="http://schemas.microsoft.com/office/drawing/2014/main" id="{1AD63E15-94CB-48BA-B3FF-017653A3131E}"/>
            </a:ext>
          </a:extLst>
        </xdr:cNvPr>
        <xdr:cNvSpPr/>
      </xdr:nvSpPr>
      <xdr:spPr>
        <a:xfrm>
          <a:off x="1775455" y="7811953"/>
          <a:ext cx="2342482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 skladové pohyby</a:t>
          </a:r>
        </a:p>
      </xdr:txBody>
    </xdr:sp>
    <xdr:clientData/>
  </xdr:twoCellAnchor>
  <xdr:twoCellAnchor>
    <xdr:from>
      <xdr:col>7</xdr:col>
      <xdr:colOff>137005</xdr:colOff>
      <xdr:row>42</xdr:row>
      <xdr:rowOff>96031</xdr:rowOff>
    </xdr:from>
    <xdr:to>
      <xdr:col>10</xdr:col>
      <xdr:colOff>575236</xdr:colOff>
      <xdr:row>44</xdr:row>
      <xdr:rowOff>17907</xdr:rowOff>
    </xdr:to>
    <xdr:sp macro="" textlink="">
      <xdr:nvSpPr>
        <xdr:cNvPr id="40" name="Obdélník: se zakulacenými rohy 39">
          <a:extLst>
            <a:ext uri="{FF2B5EF4-FFF2-40B4-BE49-F238E27FC236}">
              <a16:creationId xmlns:a16="http://schemas.microsoft.com/office/drawing/2014/main" id="{07CA6191-25F4-4594-8063-A7630B7337BB}"/>
            </a:ext>
          </a:extLst>
        </xdr:cNvPr>
        <xdr:cNvSpPr/>
      </xdr:nvSpPr>
      <xdr:spPr>
        <a:xfrm>
          <a:off x="4259425" y="7807471"/>
          <a:ext cx="2107011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Skladové doklady</a:t>
          </a:r>
        </a:p>
      </xdr:txBody>
    </xdr:sp>
    <xdr:clientData/>
  </xdr:twoCellAnchor>
  <xdr:twoCellAnchor>
    <xdr:from>
      <xdr:col>11</xdr:col>
      <xdr:colOff>204240</xdr:colOff>
      <xdr:row>42</xdr:row>
      <xdr:rowOff>110972</xdr:rowOff>
    </xdr:from>
    <xdr:to>
      <xdr:col>14</xdr:col>
      <xdr:colOff>478118</xdr:colOff>
      <xdr:row>44</xdr:row>
      <xdr:rowOff>32848</xdr:rowOff>
    </xdr:to>
    <xdr:sp macro="" textlink="">
      <xdr:nvSpPr>
        <xdr:cNvPr id="47" name="Obdélník: se zakulacenými rohy 46">
          <a:extLst>
            <a:ext uri="{FF2B5EF4-FFF2-40B4-BE49-F238E27FC236}">
              <a16:creationId xmlns:a16="http://schemas.microsoft.com/office/drawing/2014/main" id="{4EB64954-6AE8-4F07-AF09-B34A87291C11}"/>
            </a:ext>
          </a:extLst>
        </xdr:cNvPr>
        <xdr:cNvSpPr/>
      </xdr:nvSpPr>
      <xdr:spPr>
        <a:xfrm>
          <a:off x="6605040" y="7822412"/>
          <a:ext cx="2102678" cy="287636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Konsignační sklad</a:t>
          </a:r>
        </a:p>
      </xdr:txBody>
    </xdr:sp>
    <xdr:clientData/>
  </xdr:twoCellAnchor>
  <xdr:twoCellAnchor>
    <xdr:from>
      <xdr:col>9</xdr:col>
      <xdr:colOff>173109</xdr:colOff>
      <xdr:row>6</xdr:row>
      <xdr:rowOff>12686</xdr:rowOff>
    </xdr:from>
    <xdr:to>
      <xdr:col>9</xdr:col>
      <xdr:colOff>336117</xdr:colOff>
      <xdr:row>8</xdr:row>
      <xdr:rowOff>126986</xdr:rowOff>
    </xdr:to>
    <xdr:sp macro="" textlink="">
      <xdr:nvSpPr>
        <xdr:cNvPr id="50" name="Šipka: nahoru 49">
          <a:extLst>
            <a:ext uri="{FF2B5EF4-FFF2-40B4-BE49-F238E27FC236}">
              <a16:creationId xmlns:a16="http://schemas.microsoft.com/office/drawing/2014/main" id="{46813EDF-C7A6-4D98-9D90-B4FC3DF87CC5}"/>
            </a:ext>
          </a:extLst>
        </xdr:cNvPr>
        <xdr:cNvSpPr/>
      </xdr:nvSpPr>
      <xdr:spPr>
        <a:xfrm>
          <a:off x="5353170" y="1082565"/>
          <a:ext cx="163008" cy="48375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153939</xdr:colOff>
      <xdr:row>30</xdr:row>
      <xdr:rowOff>130849</xdr:rowOff>
    </xdr:from>
    <xdr:to>
      <xdr:col>9</xdr:col>
      <xdr:colOff>389115</xdr:colOff>
      <xdr:row>32</xdr:row>
      <xdr:rowOff>52724</xdr:rowOff>
    </xdr:to>
    <xdr:sp macro="" textlink="">
      <xdr:nvSpPr>
        <xdr:cNvPr id="51" name="Obdélník: se zakulacenými rohy 50">
          <a:extLst>
            <a:ext uri="{FF2B5EF4-FFF2-40B4-BE49-F238E27FC236}">
              <a16:creationId xmlns:a16="http://schemas.microsoft.com/office/drawing/2014/main" id="{5E7CE1CC-1CBD-40D4-813C-1ECF14F8A3DB}"/>
            </a:ext>
          </a:extLst>
        </xdr:cNvPr>
        <xdr:cNvSpPr/>
      </xdr:nvSpPr>
      <xdr:spPr>
        <a:xfrm>
          <a:off x="4279515" y="6380788"/>
          <a:ext cx="1289661" cy="30672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Záměna</a:t>
          </a:r>
        </a:p>
      </xdr:txBody>
    </xdr:sp>
    <xdr:clientData/>
  </xdr:twoCellAnchor>
  <xdr:twoCellAnchor>
    <xdr:from>
      <xdr:col>9</xdr:col>
      <xdr:colOff>389115</xdr:colOff>
      <xdr:row>30</xdr:row>
      <xdr:rowOff>138546</xdr:rowOff>
    </xdr:from>
    <xdr:to>
      <xdr:col>9</xdr:col>
      <xdr:colOff>592666</xdr:colOff>
      <xdr:row>31</xdr:row>
      <xdr:rowOff>91786</xdr:rowOff>
    </xdr:to>
    <xdr:cxnSp macro="">
      <xdr:nvCxnSpPr>
        <xdr:cNvPr id="52" name="Přímá spojnice se šipkou 51">
          <a:extLst>
            <a:ext uri="{FF2B5EF4-FFF2-40B4-BE49-F238E27FC236}">
              <a16:creationId xmlns:a16="http://schemas.microsoft.com/office/drawing/2014/main" id="{D22E3D2C-9431-4457-B2F1-5EFF80F78FC2}"/>
            </a:ext>
          </a:extLst>
        </xdr:cNvPr>
        <xdr:cNvCxnSpPr>
          <a:stCxn id="51" idx="3"/>
        </xdr:cNvCxnSpPr>
      </xdr:nvCxnSpPr>
      <xdr:spPr>
        <a:xfrm flipV="1">
          <a:off x="5569176" y="6388485"/>
          <a:ext cx="203551" cy="14566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389115</xdr:colOff>
      <xdr:row>31</xdr:row>
      <xdr:rowOff>91786</xdr:rowOff>
    </xdr:from>
    <xdr:to>
      <xdr:col>9</xdr:col>
      <xdr:colOff>584969</xdr:colOff>
      <xdr:row>32</xdr:row>
      <xdr:rowOff>130849</xdr:rowOff>
    </xdr:to>
    <xdr:cxnSp macro="">
      <xdr:nvCxnSpPr>
        <xdr:cNvPr id="55" name="Přímá spojnice se šipkou 54">
          <a:extLst>
            <a:ext uri="{FF2B5EF4-FFF2-40B4-BE49-F238E27FC236}">
              <a16:creationId xmlns:a16="http://schemas.microsoft.com/office/drawing/2014/main" id="{41EB709D-F545-48C5-A095-00384D179E07}"/>
            </a:ext>
          </a:extLst>
        </xdr:cNvPr>
        <xdr:cNvCxnSpPr>
          <a:stCxn id="51" idx="3"/>
        </xdr:cNvCxnSpPr>
      </xdr:nvCxnSpPr>
      <xdr:spPr>
        <a:xfrm>
          <a:off x="5569176" y="6534150"/>
          <a:ext cx="195854" cy="23148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144702</xdr:colOff>
      <xdr:row>35</xdr:row>
      <xdr:rowOff>137006</xdr:rowOff>
    </xdr:from>
    <xdr:to>
      <xdr:col>9</xdr:col>
      <xdr:colOff>379878</xdr:colOff>
      <xdr:row>37</xdr:row>
      <xdr:rowOff>58882</xdr:rowOff>
    </xdr:to>
    <xdr:sp macro="" textlink="">
      <xdr:nvSpPr>
        <xdr:cNvPr id="58" name="Obdélník: se zakulacenými rohy 57">
          <a:extLst>
            <a:ext uri="{FF2B5EF4-FFF2-40B4-BE49-F238E27FC236}">
              <a16:creationId xmlns:a16="http://schemas.microsoft.com/office/drawing/2014/main" id="{B2586166-6626-4A33-8F04-6CEA5312D8DD}"/>
            </a:ext>
          </a:extLst>
        </xdr:cNvPr>
        <xdr:cNvSpPr/>
      </xdr:nvSpPr>
      <xdr:spPr>
        <a:xfrm>
          <a:off x="4270278" y="7349067"/>
          <a:ext cx="1289661" cy="306724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Inventura</a:t>
          </a:r>
        </a:p>
      </xdr:txBody>
    </xdr:sp>
    <xdr:clientData/>
  </xdr:twoCellAnchor>
  <xdr:twoCellAnchor>
    <xdr:from>
      <xdr:col>9</xdr:col>
      <xdr:colOff>379878</xdr:colOff>
      <xdr:row>35</xdr:row>
      <xdr:rowOff>92363</xdr:rowOff>
    </xdr:from>
    <xdr:to>
      <xdr:col>9</xdr:col>
      <xdr:colOff>584969</xdr:colOff>
      <xdr:row>36</xdr:row>
      <xdr:rowOff>97944</xdr:rowOff>
    </xdr:to>
    <xdr:cxnSp macro="">
      <xdr:nvCxnSpPr>
        <xdr:cNvPr id="59" name="Přímá spojnice se šipkou 58">
          <a:extLst>
            <a:ext uri="{FF2B5EF4-FFF2-40B4-BE49-F238E27FC236}">
              <a16:creationId xmlns:a16="http://schemas.microsoft.com/office/drawing/2014/main" id="{096B166E-FAD0-413D-80BE-C3434AC892E3}"/>
            </a:ext>
          </a:extLst>
        </xdr:cNvPr>
        <xdr:cNvCxnSpPr>
          <a:stCxn id="58" idx="3"/>
        </xdr:cNvCxnSpPr>
      </xdr:nvCxnSpPr>
      <xdr:spPr>
        <a:xfrm flipV="1">
          <a:off x="5559939" y="7304424"/>
          <a:ext cx="205091" cy="19800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379878</xdr:colOff>
      <xdr:row>36</xdr:row>
      <xdr:rowOff>97944</xdr:rowOff>
    </xdr:from>
    <xdr:to>
      <xdr:col>10</xdr:col>
      <xdr:colOff>0</xdr:colOff>
      <xdr:row>37</xdr:row>
      <xdr:rowOff>76970</xdr:rowOff>
    </xdr:to>
    <xdr:cxnSp macro="">
      <xdr:nvCxnSpPr>
        <xdr:cNvPr id="62" name="Přímá spojnice se šipkou 61">
          <a:extLst>
            <a:ext uri="{FF2B5EF4-FFF2-40B4-BE49-F238E27FC236}">
              <a16:creationId xmlns:a16="http://schemas.microsoft.com/office/drawing/2014/main" id="{3BCB2A14-C39A-4FA8-BDFF-A593A756F6BD}"/>
            </a:ext>
          </a:extLst>
        </xdr:cNvPr>
        <xdr:cNvCxnSpPr>
          <a:stCxn id="58" idx="3"/>
        </xdr:cNvCxnSpPr>
      </xdr:nvCxnSpPr>
      <xdr:spPr>
        <a:xfrm>
          <a:off x="5559939" y="7502429"/>
          <a:ext cx="228182" cy="1714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286297</xdr:colOff>
      <xdr:row>24</xdr:row>
      <xdr:rowOff>21003</xdr:rowOff>
    </xdr:from>
    <xdr:to>
      <xdr:col>9</xdr:col>
      <xdr:colOff>577272</xdr:colOff>
      <xdr:row>27</xdr:row>
      <xdr:rowOff>123152</xdr:rowOff>
    </xdr:to>
    <xdr:cxnSp macro="">
      <xdr:nvCxnSpPr>
        <xdr:cNvPr id="65" name="Přímá spojnice se šipkou 64">
          <a:extLst>
            <a:ext uri="{FF2B5EF4-FFF2-40B4-BE49-F238E27FC236}">
              <a16:creationId xmlns:a16="http://schemas.microsoft.com/office/drawing/2014/main" id="{BEAE55AE-2069-485F-9C5D-13356C2F8658}"/>
            </a:ext>
          </a:extLst>
        </xdr:cNvPr>
        <xdr:cNvCxnSpPr>
          <a:stCxn id="10" idx="3"/>
        </xdr:cNvCxnSpPr>
      </xdr:nvCxnSpPr>
      <xdr:spPr>
        <a:xfrm>
          <a:off x="5466358" y="4731548"/>
          <a:ext cx="290975" cy="67942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93405</xdr:colOff>
      <xdr:row>42</xdr:row>
      <xdr:rowOff>94654</xdr:rowOff>
    </xdr:from>
    <xdr:to>
      <xdr:col>19</xdr:col>
      <xdr:colOff>336495</xdr:colOff>
      <xdr:row>44</xdr:row>
      <xdr:rowOff>16530</xdr:rowOff>
    </xdr:to>
    <xdr:sp macro="" textlink="">
      <xdr:nvSpPr>
        <xdr:cNvPr id="71" name="Obdélník: se zakulacenými rohy 70">
          <a:extLst>
            <a:ext uri="{FF2B5EF4-FFF2-40B4-BE49-F238E27FC236}">
              <a16:creationId xmlns:a16="http://schemas.microsoft.com/office/drawing/2014/main" id="{EB8466B8-483B-4604-B390-2F4EA4DD980B}"/>
            </a:ext>
          </a:extLst>
        </xdr:cNvPr>
        <xdr:cNvSpPr/>
      </xdr:nvSpPr>
      <xdr:spPr>
        <a:xfrm>
          <a:off x="8921829" y="8045624"/>
          <a:ext cx="2275090" cy="291330"/>
        </a:xfrm>
        <a:prstGeom prst="roundRect">
          <a:avLst/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Nakupované</a:t>
          </a:r>
          <a:r>
            <a:rPr lang="cs-CZ" sz="1100" b="1" baseline="0">
              <a:latin typeface="Aptos" panose="020B0004020202020204" pitchFamily="34" charset="0"/>
            </a:rPr>
            <a:t> skladem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24</xdr:col>
      <xdr:colOff>182880</xdr:colOff>
      <xdr:row>1</xdr:row>
      <xdr:rowOff>83820</xdr:rowOff>
    </xdr:from>
    <xdr:to>
      <xdr:col>29</xdr:col>
      <xdr:colOff>510540</xdr:colOff>
      <xdr:row>4</xdr:row>
      <xdr:rowOff>114300</xdr:rowOff>
    </xdr:to>
    <xdr:sp macro="" textlink="">
      <xdr:nvSpPr>
        <xdr:cNvPr id="102" name="Obdélník: se zakulacenými rohy 101">
          <a:extLst>
            <a:ext uri="{FF2B5EF4-FFF2-40B4-BE49-F238E27FC236}">
              <a16:creationId xmlns:a16="http://schemas.microsoft.com/office/drawing/2014/main" id="{49B02A96-6CFF-4701-AEFA-D78BB687D6B2}"/>
            </a:ext>
          </a:extLst>
        </xdr:cNvPr>
        <xdr:cNvSpPr/>
      </xdr:nvSpPr>
      <xdr:spPr>
        <a:xfrm>
          <a:off x="954786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Filtry a provazby - Příjemka</a:t>
          </a:r>
        </a:p>
      </xdr:txBody>
    </xdr:sp>
    <xdr:clientData/>
  </xdr:twoCellAnchor>
  <xdr:twoCellAnchor>
    <xdr:from>
      <xdr:col>25</xdr:col>
      <xdr:colOff>365760</xdr:colOff>
      <xdr:row>6</xdr:row>
      <xdr:rowOff>0</xdr:rowOff>
    </xdr:from>
    <xdr:to>
      <xdr:col>28</xdr:col>
      <xdr:colOff>396240</xdr:colOff>
      <xdr:row>7</xdr:row>
      <xdr:rowOff>114300</xdr:rowOff>
    </xdr:to>
    <xdr:sp macro="" textlink="">
      <xdr:nvSpPr>
        <xdr:cNvPr id="103" name="Obdélník: se zakulacenými rohy 102">
          <a:extLst>
            <a:ext uri="{FF2B5EF4-FFF2-40B4-BE49-F238E27FC236}">
              <a16:creationId xmlns:a16="http://schemas.microsoft.com/office/drawing/2014/main" id="{C56FBD4B-0669-48D1-ABD7-54195C2DC64C}"/>
            </a:ext>
          </a:extLst>
        </xdr:cNvPr>
        <xdr:cNvSpPr/>
      </xdr:nvSpPr>
      <xdr:spPr>
        <a:xfrm>
          <a:off x="10340340" y="1059180"/>
          <a:ext cx="236982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27</xdr:col>
      <xdr:colOff>45720</xdr:colOff>
      <xdr:row>14</xdr:row>
      <xdr:rowOff>7620</xdr:rowOff>
    </xdr:from>
    <xdr:to>
      <xdr:col>27</xdr:col>
      <xdr:colOff>388620</xdr:colOff>
      <xdr:row>15</xdr:row>
      <xdr:rowOff>182880</xdr:rowOff>
    </xdr:to>
    <xdr:sp macro="" textlink="">
      <xdr:nvSpPr>
        <xdr:cNvPr id="104" name="Rovná se 103">
          <a:extLst>
            <a:ext uri="{FF2B5EF4-FFF2-40B4-BE49-F238E27FC236}">
              <a16:creationId xmlns:a16="http://schemas.microsoft.com/office/drawing/2014/main" id="{9C533FE6-8AE7-461B-A24B-275A012AB141}"/>
            </a:ext>
          </a:extLst>
        </xdr:cNvPr>
        <xdr:cNvSpPr/>
      </xdr:nvSpPr>
      <xdr:spPr>
        <a:xfrm>
          <a:off x="11536680" y="2575560"/>
          <a:ext cx="342900" cy="48768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150</xdr:colOff>
      <xdr:row>16</xdr:row>
      <xdr:rowOff>152400</xdr:rowOff>
    </xdr:from>
    <xdr:to>
      <xdr:col>28</xdr:col>
      <xdr:colOff>472440</xdr:colOff>
      <xdr:row>18</xdr:row>
      <xdr:rowOff>127000</xdr:rowOff>
    </xdr:to>
    <xdr:sp macro="" textlink="">
      <xdr:nvSpPr>
        <xdr:cNvPr id="105" name="Obdélník: se zakulacenými rohy 104">
          <a:extLst>
            <a:ext uri="{FF2B5EF4-FFF2-40B4-BE49-F238E27FC236}">
              <a16:creationId xmlns:a16="http://schemas.microsoft.com/office/drawing/2014/main" id="{F0A0D0A5-4C66-4247-902D-F2F92AA7E331}"/>
            </a:ext>
          </a:extLst>
        </xdr:cNvPr>
        <xdr:cNvSpPr/>
      </xdr:nvSpPr>
      <xdr:spPr>
        <a:xfrm>
          <a:off x="10363350" y="3223260"/>
          <a:ext cx="2423010" cy="3479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27</xdr:col>
      <xdr:colOff>22860</xdr:colOff>
      <xdr:row>23</xdr:row>
      <xdr:rowOff>160020</xdr:rowOff>
    </xdr:from>
    <xdr:to>
      <xdr:col>27</xdr:col>
      <xdr:colOff>365760</xdr:colOff>
      <xdr:row>25</xdr:row>
      <xdr:rowOff>144780</xdr:rowOff>
    </xdr:to>
    <xdr:sp macro="" textlink="">
      <xdr:nvSpPr>
        <xdr:cNvPr id="106" name="Rovná se 105">
          <a:extLst>
            <a:ext uri="{FF2B5EF4-FFF2-40B4-BE49-F238E27FC236}">
              <a16:creationId xmlns:a16="http://schemas.microsoft.com/office/drawing/2014/main" id="{51FAA4F5-76C5-45BC-AF6B-6EC990792F13}"/>
            </a:ext>
          </a:extLst>
        </xdr:cNvPr>
        <xdr:cNvSpPr/>
      </xdr:nvSpPr>
      <xdr:spPr>
        <a:xfrm>
          <a:off x="11513820" y="454152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441960</xdr:colOff>
      <xdr:row>26</xdr:row>
      <xdr:rowOff>152400</xdr:rowOff>
    </xdr:from>
    <xdr:to>
      <xdr:col>28</xdr:col>
      <xdr:colOff>472440</xdr:colOff>
      <xdr:row>28</xdr:row>
      <xdr:rowOff>76200</xdr:rowOff>
    </xdr:to>
    <xdr:sp macro="" textlink="">
      <xdr:nvSpPr>
        <xdr:cNvPr id="107" name="Obdélník: se zakulacenými rohy 106">
          <a:extLst>
            <a:ext uri="{FF2B5EF4-FFF2-40B4-BE49-F238E27FC236}">
              <a16:creationId xmlns:a16="http://schemas.microsoft.com/office/drawing/2014/main" id="{0529D007-6D74-47C9-BFA1-416F9D803E9B}"/>
            </a:ext>
          </a:extLst>
        </xdr:cNvPr>
        <xdr:cNvSpPr/>
      </xdr:nvSpPr>
      <xdr:spPr>
        <a:xfrm>
          <a:off x="10363200" y="510540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25</xdr:col>
      <xdr:colOff>441960</xdr:colOff>
      <xdr:row>34</xdr:row>
      <xdr:rowOff>152400</xdr:rowOff>
    </xdr:from>
    <xdr:to>
      <xdr:col>28</xdr:col>
      <xdr:colOff>472440</xdr:colOff>
      <xdr:row>36</xdr:row>
      <xdr:rowOff>76200</xdr:rowOff>
    </xdr:to>
    <xdr:sp macro="" textlink="">
      <xdr:nvSpPr>
        <xdr:cNvPr id="108" name="Obdélník: se zakulacenými rohy 107">
          <a:extLst>
            <a:ext uri="{FF2B5EF4-FFF2-40B4-BE49-F238E27FC236}">
              <a16:creationId xmlns:a16="http://schemas.microsoft.com/office/drawing/2014/main" id="{918A64D1-8846-4C0A-875A-53647D5BA985}"/>
            </a:ext>
          </a:extLst>
        </xdr:cNvPr>
        <xdr:cNvSpPr/>
      </xdr:nvSpPr>
      <xdr:spPr>
        <a:xfrm>
          <a:off x="10363200" y="675132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25</xdr:col>
      <xdr:colOff>441960</xdr:colOff>
      <xdr:row>41</xdr:row>
      <xdr:rowOff>152400</xdr:rowOff>
    </xdr:from>
    <xdr:to>
      <xdr:col>28</xdr:col>
      <xdr:colOff>472440</xdr:colOff>
      <xdr:row>43</xdr:row>
      <xdr:rowOff>76200</xdr:rowOff>
    </xdr:to>
    <xdr:sp macro="" textlink="">
      <xdr:nvSpPr>
        <xdr:cNvPr id="109" name="Obdélník: se zakulacenými rohy 108">
          <a:extLst>
            <a:ext uri="{FF2B5EF4-FFF2-40B4-BE49-F238E27FC236}">
              <a16:creationId xmlns:a16="http://schemas.microsoft.com/office/drawing/2014/main" id="{9D1D5F68-987B-4CE4-8601-DB532B78E985}"/>
            </a:ext>
          </a:extLst>
        </xdr:cNvPr>
        <xdr:cNvSpPr/>
      </xdr:nvSpPr>
      <xdr:spPr>
        <a:xfrm>
          <a:off x="10363200" y="806958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26</xdr:col>
      <xdr:colOff>1112520</xdr:colOff>
      <xdr:row>39</xdr:row>
      <xdr:rowOff>152400</xdr:rowOff>
    </xdr:from>
    <xdr:to>
      <xdr:col>27</xdr:col>
      <xdr:colOff>327660</xdr:colOff>
      <xdr:row>41</xdr:row>
      <xdr:rowOff>137160</xdr:rowOff>
    </xdr:to>
    <xdr:sp macro="" textlink="">
      <xdr:nvSpPr>
        <xdr:cNvPr id="110" name="Rovná se 109">
          <a:extLst>
            <a:ext uri="{FF2B5EF4-FFF2-40B4-BE49-F238E27FC236}">
              <a16:creationId xmlns:a16="http://schemas.microsoft.com/office/drawing/2014/main" id="{4A499037-60C9-460E-A263-5C88A116EB3E}"/>
            </a:ext>
          </a:extLst>
        </xdr:cNvPr>
        <xdr:cNvSpPr/>
      </xdr:nvSpPr>
      <xdr:spPr>
        <a:xfrm>
          <a:off x="11475720" y="768858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182880</xdr:colOff>
      <xdr:row>1</xdr:row>
      <xdr:rowOff>83820</xdr:rowOff>
    </xdr:from>
    <xdr:to>
      <xdr:col>36</xdr:col>
      <xdr:colOff>510540</xdr:colOff>
      <xdr:row>4</xdr:row>
      <xdr:rowOff>114300</xdr:rowOff>
    </xdr:to>
    <xdr:sp macro="" textlink="">
      <xdr:nvSpPr>
        <xdr:cNvPr id="111" name="Obdélník: se zakulacenými rohy 110">
          <a:extLst>
            <a:ext uri="{FF2B5EF4-FFF2-40B4-BE49-F238E27FC236}">
              <a16:creationId xmlns:a16="http://schemas.microsoft.com/office/drawing/2014/main" id="{73F56EB7-F0CF-4382-B764-56F56F155749}"/>
            </a:ext>
          </a:extLst>
        </xdr:cNvPr>
        <xdr:cNvSpPr/>
      </xdr:nvSpPr>
      <xdr:spPr>
        <a:xfrm>
          <a:off x="13997940" y="266700"/>
          <a:ext cx="3886200" cy="57912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 b="1">
              <a:latin typeface="Aptos" panose="020B0004020202020204" pitchFamily="34" charset="0"/>
            </a:rPr>
            <a:t>Filtry a provazby - Výdejka</a:t>
          </a:r>
        </a:p>
      </xdr:txBody>
    </xdr:sp>
    <xdr:clientData/>
  </xdr:twoCellAnchor>
  <xdr:twoCellAnchor>
    <xdr:from>
      <xdr:col>32</xdr:col>
      <xdr:colOff>365760</xdr:colOff>
      <xdr:row>6</xdr:row>
      <xdr:rowOff>0</xdr:rowOff>
    </xdr:from>
    <xdr:to>
      <xdr:col>35</xdr:col>
      <xdr:colOff>396240</xdr:colOff>
      <xdr:row>7</xdr:row>
      <xdr:rowOff>114300</xdr:rowOff>
    </xdr:to>
    <xdr:sp macro="" textlink="">
      <xdr:nvSpPr>
        <xdr:cNvPr id="112" name="Obdélník: se zakulacenými rohy 111">
          <a:extLst>
            <a:ext uri="{FF2B5EF4-FFF2-40B4-BE49-F238E27FC236}">
              <a16:creationId xmlns:a16="http://schemas.microsoft.com/office/drawing/2014/main" id="{8DC3F55B-A251-4A3C-A4D6-B7F6EDF1DB36}"/>
            </a:ext>
          </a:extLst>
        </xdr:cNvPr>
        <xdr:cNvSpPr/>
      </xdr:nvSpPr>
      <xdr:spPr>
        <a:xfrm>
          <a:off x="14790420" y="1059180"/>
          <a:ext cx="2369820" cy="29718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Záznamy nákladů</a:t>
          </a:r>
        </a:p>
      </xdr:txBody>
    </xdr:sp>
    <xdr:clientData/>
  </xdr:twoCellAnchor>
  <xdr:twoCellAnchor>
    <xdr:from>
      <xdr:col>34</xdr:col>
      <xdr:colOff>45720</xdr:colOff>
      <xdr:row>14</xdr:row>
      <xdr:rowOff>7620</xdr:rowOff>
    </xdr:from>
    <xdr:to>
      <xdr:col>34</xdr:col>
      <xdr:colOff>388620</xdr:colOff>
      <xdr:row>15</xdr:row>
      <xdr:rowOff>182880</xdr:rowOff>
    </xdr:to>
    <xdr:sp macro="" textlink="">
      <xdr:nvSpPr>
        <xdr:cNvPr id="113" name="Rovná se 112">
          <a:extLst>
            <a:ext uri="{FF2B5EF4-FFF2-40B4-BE49-F238E27FC236}">
              <a16:creationId xmlns:a16="http://schemas.microsoft.com/office/drawing/2014/main" id="{7C498B28-A8C1-475D-AA90-AD1D7F58B8B6}"/>
            </a:ext>
          </a:extLst>
        </xdr:cNvPr>
        <xdr:cNvSpPr/>
      </xdr:nvSpPr>
      <xdr:spPr>
        <a:xfrm>
          <a:off x="15986760" y="2575560"/>
          <a:ext cx="342900" cy="48768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3771</xdr:colOff>
      <xdr:row>17</xdr:row>
      <xdr:rowOff>36944</xdr:rowOff>
    </xdr:from>
    <xdr:to>
      <xdr:col>35</xdr:col>
      <xdr:colOff>472440</xdr:colOff>
      <xdr:row>18</xdr:row>
      <xdr:rowOff>169333</xdr:rowOff>
    </xdr:to>
    <xdr:sp macro="" textlink="">
      <xdr:nvSpPr>
        <xdr:cNvPr id="114" name="Obdélník: se zakulacenými rohy 113">
          <a:extLst>
            <a:ext uri="{FF2B5EF4-FFF2-40B4-BE49-F238E27FC236}">
              <a16:creationId xmlns:a16="http://schemas.microsoft.com/office/drawing/2014/main" id="{D55A8C45-C04D-4585-8BAF-37CB8CE9973A}"/>
            </a:ext>
          </a:extLst>
        </xdr:cNvPr>
        <xdr:cNvSpPr/>
      </xdr:nvSpPr>
      <xdr:spPr>
        <a:xfrm>
          <a:off x="14817051" y="3290684"/>
          <a:ext cx="2419389" cy="322889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34</xdr:col>
      <xdr:colOff>22860</xdr:colOff>
      <xdr:row>23</xdr:row>
      <xdr:rowOff>160020</xdr:rowOff>
    </xdr:from>
    <xdr:to>
      <xdr:col>34</xdr:col>
      <xdr:colOff>365760</xdr:colOff>
      <xdr:row>25</xdr:row>
      <xdr:rowOff>144780</xdr:rowOff>
    </xdr:to>
    <xdr:sp macro="" textlink="">
      <xdr:nvSpPr>
        <xdr:cNvPr id="115" name="Rovná se 114">
          <a:extLst>
            <a:ext uri="{FF2B5EF4-FFF2-40B4-BE49-F238E27FC236}">
              <a16:creationId xmlns:a16="http://schemas.microsoft.com/office/drawing/2014/main" id="{94EBDBD4-218E-4723-A161-29562C960D30}"/>
            </a:ext>
          </a:extLst>
        </xdr:cNvPr>
        <xdr:cNvSpPr/>
      </xdr:nvSpPr>
      <xdr:spPr>
        <a:xfrm>
          <a:off x="15963900" y="454152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32</xdr:col>
      <xdr:colOff>441960</xdr:colOff>
      <xdr:row>26</xdr:row>
      <xdr:rowOff>152400</xdr:rowOff>
    </xdr:from>
    <xdr:to>
      <xdr:col>35</xdr:col>
      <xdr:colOff>472440</xdr:colOff>
      <xdr:row>28</xdr:row>
      <xdr:rowOff>76200</xdr:rowOff>
    </xdr:to>
    <xdr:sp macro="" textlink="">
      <xdr:nvSpPr>
        <xdr:cNvPr id="116" name="Obdélník: se zakulacenými rohy 115">
          <a:extLst>
            <a:ext uri="{FF2B5EF4-FFF2-40B4-BE49-F238E27FC236}">
              <a16:creationId xmlns:a16="http://schemas.microsoft.com/office/drawing/2014/main" id="{ED0051FD-6869-44F1-A1BC-0E7AE97AED5F}"/>
            </a:ext>
          </a:extLst>
        </xdr:cNvPr>
        <xdr:cNvSpPr/>
      </xdr:nvSpPr>
      <xdr:spPr>
        <a:xfrm>
          <a:off x="14813280" y="510540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32</xdr:col>
      <xdr:colOff>441960</xdr:colOff>
      <xdr:row>34</xdr:row>
      <xdr:rowOff>152400</xdr:rowOff>
    </xdr:from>
    <xdr:to>
      <xdr:col>35</xdr:col>
      <xdr:colOff>472440</xdr:colOff>
      <xdr:row>36</xdr:row>
      <xdr:rowOff>76200</xdr:rowOff>
    </xdr:to>
    <xdr:sp macro="" textlink="">
      <xdr:nvSpPr>
        <xdr:cNvPr id="117" name="Obdélník: se zakulacenými rohy 116">
          <a:extLst>
            <a:ext uri="{FF2B5EF4-FFF2-40B4-BE49-F238E27FC236}">
              <a16:creationId xmlns:a16="http://schemas.microsoft.com/office/drawing/2014/main" id="{466CD203-7AD6-4437-B4CC-F440D62ADD00}"/>
            </a:ext>
          </a:extLst>
        </xdr:cNvPr>
        <xdr:cNvSpPr/>
      </xdr:nvSpPr>
      <xdr:spPr>
        <a:xfrm>
          <a:off x="14813280" y="675132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Oceněné</a:t>
          </a:r>
          <a:r>
            <a:rPr lang="cs-CZ" sz="1100" b="1" baseline="0">
              <a:latin typeface="Aptos" panose="020B0004020202020204" pitchFamily="34" charset="0"/>
            </a:rPr>
            <a:t> skladové  pohyby</a:t>
          </a:r>
          <a:endParaRPr lang="cs-CZ" sz="1100" b="1">
            <a:latin typeface="Aptos" panose="020B0004020202020204" pitchFamily="34" charset="0"/>
          </a:endParaRPr>
        </a:p>
      </xdr:txBody>
    </xdr:sp>
    <xdr:clientData/>
  </xdr:twoCellAnchor>
  <xdr:twoCellAnchor>
    <xdr:from>
      <xdr:col>32</xdr:col>
      <xdr:colOff>441960</xdr:colOff>
      <xdr:row>41</xdr:row>
      <xdr:rowOff>152400</xdr:rowOff>
    </xdr:from>
    <xdr:to>
      <xdr:col>35</xdr:col>
      <xdr:colOff>472440</xdr:colOff>
      <xdr:row>43</xdr:row>
      <xdr:rowOff>76200</xdr:rowOff>
    </xdr:to>
    <xdr:sp macro="" textlink="">
      <xdr:nvSpPr>
        <xdr:cNvPr id="118" name="Obdélník: se zakulacenými rohy 117">
          <a:extLst>
            <a:ext uri="{FF2B5EF4-FFF2-40B4-BE49-F238E27FC236}">
              <a16:creationId xmlns:a16="http://schemas.microsoft.com/office/drawing/2014/main" id="{3048ADA6-A509-44C4-B412-8BBE7704E212}"/>
            </a:ext>
          </a:extLst>
        </xdr:cNvPr>
        <xdr:cNvSpPr/>
      </xdr:nvSpPr>
      <xdr:spPr>
        <a:xfrm>
          <a:off x="14813280" y="8069580"/>
          <a:ext cx="2423160" cy="304800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Pohyby na účtu</a:t>
          </a:r>
        </a:p>
      </xdr:txBody>
    </xdr:sp>
    <xdr:clientData/>
  </xdr:twoCellAnchor>
  <xdr:twoCellAnchor>
    <xdr:from>
      <xdr:col>33</xdr:col>
      <xdr:colOff>1112520</xdr:colOff>
      <xdr:row>39</xdr:row>
      <xdr:rowOff>152400</xdr:rowOff>
    </xdr:from>
    <xdr:to>
      <xdr:col>34</xdr:col>
      <xdr:colOff>327660</xdr:colOff>
      <xdr:row>41</xdr:row>
      <xdr:rowOff>137160</xdr:rowOff>
    </xdr:to>
    <xdr:sp macro="" textlink="">
      <xdr:nvSpPr>
        <xdr:cNvPr id="119" name="Rovná se 118">
          <a:extLst>
            <a:ext uri="{FF2B5EF4-FFF2-40B4-BE49-F238E27FC236}">
              <a16:creationId xmlns:a16="http://schemas.microsoft.com/office/drawing/2014/main" id="{4F2BF922-5702-4575-9986-7229E698E05B}"/>
            </a:ext>
          </a:extLst>
        </xdr:cNvPr>
        <xdr:cNvSpPr/>
      </xdr:nvSpPr>
      <xdr:spPr>
        <a:xfrm>
          <a:off x="15925800" y="7688580"/>
          <a:ext cx="342900" cy="365760"/>
        </a:xfrm>
        <a:prstGeom prst="mathEqua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465629</xdr:colOff>
      <xdr:row>42</xdr:row>
      <xdr:rowOff>92402</xdr:rowOff>
    </xdr:from>
    <xdr:to>
      <xdr:col>22</xdr:col>
      <xdr:colOff>488777</xdr:colOff>
      <xdr:row>44</xdr:row>
      <xdr:rowOff>6812</xdr:rowOff>
    </xdr:to>
    <xdr:sp macro="" textlink="">
      <xdr:nvSpPr>
        <xdr:cNvPr id="21" name="Obdélník: se zakulacenými rohy 20">
          <a:extLst>
            <a:ext uri="{FF2B5EF4-FFF2-40B4-BE49-F238E27FC236}">
              <a16:creationId xmlns:a16="http://schemas.microsoft.com/office/drawing/2014/main" id="{3964B340-B479-4863-8E5C-20FCDCC73766}"/>
            </a:ext>
          </a:extLst>
        </xdr:cNvPr>
        <xdr:cNvSpPr/>
      </xdr:nvSpPr>
      <xdr:spPr>
        <a:xfrm>
          <a:off x="11327977" y="8010660"/>
          <a:ext cx="1812694" cy="280016"/>
        </a:xfrm>
        <a:prstGeom prst="roundRect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100" b="1">
              <a:latin typeface="Aptos" panose="020B0004020202020204" pitchFamily="34" charset="0"/>
            </a:rPr>
            <a:t>Report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23</xdr:row>
      <xdr:rowOff>68581</xdr:rowOff>
    </xdr:from>
    <xdr:to>
      <xdr:col>5</xdr:col>
      <xdr:colOff>1407795</xdr:colOff>
      <xdr:row>32</xdr:row>
      <xdr:rowOff>53760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085E722-BD47-26DF-4C97-81DB891B5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288156"/>
          <a:ext cx="7459980" cy="1610144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14</xdr:row>
      <xdr:rowOff>78106</xdr:rowOff>
    </xdr:from>
    <xdr:to>
      <xdr:col>5</xdr:col>
      <xdr:colOff>1215390</xdr:colOff>
      <xdr:row>20</xdr:row>
      <xdr:rowOff>168694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341F436-E06F-4B1E-AE83-EB3916BA9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3030856"/>
          <a:ext cx="7227570" cy="1170723"/>
        </a:xfrm>
        <a:prstGeom prst="rect">
          <a:avLst/>
        </a:prstGeom>
      </xdr:spPr>
    </xdr:pic>
    <xdr:clientData/>
  </xdr:twoCellAnchor>
  <xdr:twoCellAnchor editAs="oneCell">
    <xdr:from>
      <xdr:col>1</xdr:col>
      <xdr:colOff>139065</xdr:colOff>
      <xdr:row>47</xdr:row>
      <xdr:rowOff>66676</xdr:rowOff>
    </xdr:from>
    <xdr:to>
      <xdr:col>5</xdr:col>
      <xdr:colOff>1082040</xdr:colOff>
      <xdr:row>52</xdr:row>
      <xdr:rowOff>55517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77E51D8-493F-4457-AC05-2E9CAE686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065" y="7562851"/>
          <a:ext cx="7178040" cy="905146"/>
        </a:xfrm>
        <a:prstGeom prst="rect">
          <a:avLst/>
        </a:prstGeom>
      </xdr:spPr>
    </xdr:pic>
    <xdr:clientData/>
  </xdr:twoCellAnchor>
  <xdr:twoCellAnchor>
    <xdr:from>
      <xdr:col>3</xdr:col>
      <xdr:colOff>438150</xdr:colOff>
      <xdr:row>21</xdr:row>
      <xdr:rowOff>38100</xdr:rowOff>
    </xdr:from>
    <xdr:to>
      <xdr:col>3</xdr:col>
      <xdr:colOff>638175</xdr:colOff>
      <xdr:row>22</xdr:row>
      <xdr:rowOff>152400</xdr:rowOff>
    </xdr:to>
    <xdr:sp macro="" textlink="">
      <xdr:nvSpPr>
        <xdr:cNvPr id="8" name="Šipka: dolů 7">
          <a:extLst>
            <a:ext uri="{FF2B5EF4-FFF2-40B4-BE49-F238E27FC236}">
              <a16:creationId xmlns:a16="http://schemas.microsoft.com/office/drawing/2014/main" id="{05C9C0A8-096F-DE23-C768-FC38319EED90}"/>
            </a:ext>
          </a:extLst>
        </xdr:cNvPr>
        <xdr:cNvSpPr/>
      </xdr:nvSpPr>
      <xdr:spPr>
        <a:xfrm>
          <a:off x="3295650" y="3895725"/>
          <a:ext cx="200025" cy="2952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</xdr:col>
      <xdr:colOff>171451</xdr:colOff>
      <xdr:row>104</xdr:row>
      <xdr:rowOff>144780</xdr:rowOff>
    </xdr:from>
    <xdr:to>
      <xdr:col>6</xdr:col>
      <xdr:colOff>419100</xdr:colOff>
      <xdr:row>115</xdr:row>
      <xdr:rowOff>91867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28CC0751-13EC-8D37-FC1F-66E37AF8C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1" y="13070205"/>
          <a:ext cx="7915274" cy="19320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1200377</xdr:colOff>
      <xdr:row>123</xdr:row>
      <xdr:rowOff>91562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82D96ACD-9E68-A935-191F-CF105DBA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16150"/>
          <a:ext cx="2613887" cy="1409822"/>
        </a:xfrm>
        <a:prstGeom prst="rect">
          <a:avLst/>
        </a:prstGeom>
      </xdr:spPr>
    </xdr:pic>
    <xdr:clientData/>
  </xdr:twoCellAnchor>
  <xdr:twoCellAnchor editAs="oneCell">
    <xdr:from>
      <xdr:col>1</xdr:col>
      <xdr:colOff>87630</xdr:colOff>
      <xdr:row>141</xdr:row>
      <xdr:rowOff>102870</xdr:rowOff>
    </xdr:from>
    <xdr:to>
      <xdr:col>6</xdr:col>
      <xdr:colOff>630555</xdr:colOff>
      <xdr:row>151</xdr:row>
      <xdr:rowOff>22598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7DF2C101-255F-B72A-B38A-561451CC6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630" y="18495645"/>
          <a:ext cx="8218170" cy="1740908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153</xdr:row>
      <xdr:rowOff>121920</xdr:rowOff>
    </xdr:from>
    <xdr:to>
      <xdr:col>6</xdr:col>
      <xdr:colOff>624840</xdr:colOff>
      <xdr:row>159</xdr:row>
      <xdr:rowOff>132154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C1D6902A-3203-F641-A9E1-5270C428B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200" y="20686395"/>
          <a:ext cx="8220075" cy="1109419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102871</xdr:colOff>
      <xdr:row>162</xdr:row>
      <xdr:rowOff>150496</xdr:rowOff>
    </xdr:from>
    <xdr:to>
      <xdr:col>6</xdr:col>
      <xdr:colOff>704851</xdr:colOff>
      <xdr:row>168</xdr:row>
      <xdr:rowOff>168187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9A2CAE5E-AF7F-ECC0-3868-CC742CD5F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871" y="22343746"/>
          <a:ext cx="8260080" cy="1107351"/>
        </a:xfrm>
        <a:prstGeom prst="rect">
          <a:avLst/>
        </a:prstGeom>
      </xdr:spPr>
    </xdr:pic>
    <xdr:clientData/>
  </xdr:twoCellAnchor>
  <xdr:twoCellAnchor editAs="oneCell">
    <xdr:from>
      <xdr:col>1</xdr:col>
      <xdr:colOff>179070</xdr:colOff>
      <xdr:row>124</xdr:row>
      <xdr:rowOff>66676</xdr:rowOff>
    </xdr:from>
    <xdr:to>
      <xdr:col>6</xdr:col>
      <xdr:colOff>400050</xdr:colOff>
      <xdr:row>130</xdr:row>
      <xdr:rowOff>113145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13AD19EB-551B-31CC-33FA-CF5FC2D7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9070" y="16668751"/>
          <a:ext cx="7877175" cy="1132319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169</xdr:row>
      <xdr:rowOff>171450</xdr:rowOff>
    </xdr:from>
    <xdr:to>
      <xdr:col>3</xdr:col>
      <xdr:colOff>438425</xdr:colOff>
      <xdr:row>177</xdr:row>
      <xdr:rowOff>57264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F779FCD8-C6D3-C49A-1844-5B93FEAD8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2450" y="24917400"/>
          <a:ext cx="3181625" cy="132218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142874</xdr:colOff>
      <xdr:row>186</xdr:row>
      <xdr:rowOff>100965</xdr:rowOff>
    </xdr:from>
    <xdr:to>
      <xdr:col>6</xdr:col>
      <xdr:colOff>592179</xdr:colOff>
      <xdr:row>193</xdr:row>
      <xdr:rowOff>57150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32040043-221E-24E8-8FE7-CA720443B4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977"/>
        <a:stretch/>
      </xdr:blipFill>
      <xdr:spPr>
        <a:xfrm>
          <a:off x="352424" y="27942540"/>
          <a:ext cx="8103595" cy="121348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196</xdr:row>
      <xdr:rowOff>28575</xdr:rowOff>
    </xdr:from>
    <xdr:to>
      <xdr:col>5</xdr:col>
      <xdr:colOff>968333</xdr:colOff>
      <xdr:row>206</xdr:row>
      <xdr:rowOff>95412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A9FB6386-C822-9F46-8EA9-D6072FCE3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71500" y="29679900"/>
          <a:ext cx="6841448" cy="18632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207</xdr:row>
      <xdr:rowOff>114301</xdr:rowOff>
    </xdr:from>
    <xdr:to>
      <xdr:col>6</xdr:col>
      <xdr:colOff>742950</xdr:colOff>
      <xdr:row>209</xdr:row>
      <xdr:rowOff>173765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D1A3E2AA-A75B-2653-5280-B824E9A5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19075" y="31756351"/>
          <a:ext cx="8391525" cy="41760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211</xdr:row>
      <xdr:rowOff>91440</xdr:rowOff>
    </xdr:from>
    <xdr:to>
      <xdr:col>3</xdr:col>
      <xdr:colOff>723533</xdr:colOff>
      <xdr:row>214</xdr:row>
      <xdr:rowOff>97155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6A6BCCB-BD6E-498C-6B39-30452FFD5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762"/>
        <a:stretch/>
      </xdr:blipFill>
      <xdr:spPr>
        <a:xfrm>
          <a:off x="295275" y="32457390"/>
          <a:ext cx="3723908" cy="554355"/>
        </a:xfrm>
        <a:prstGeom prst="rect">
          <a:avLst/>
        </a:prstGeom>
      </xdr:spPr>
    </xdr:pic>
    <xdr:clientData/>
  </xdr:twoCellAnchor>
  <xdr:twoCellAnchor editAs="oneCell">
    <xdr:from>
      <xdr:col>1</xdr:col>
      <xdr:colOff>262890</xdr:colOff>
      <xdr:row>64</xdr:row>
      <xdr:rowOff>76200</xdr:rowOff>
    </xdr:from>
    <xdr:to>
      <xdr:col>6</xdr:col>
      <xdr:colOff>211455</xdr:colOff>
      <xdr:row>73</xdr:row>
      <xdr:rowOff>37300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6D0AF2C5-D151-BBDB-7705-E8BB03988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72440" y="12115800"/>
          <a:ext cx="7623810" cy="1589875"/>
        </a:xfrm>
        <a:prstGeom prst="rect">
          <a:avLst/>
        </a:prstGeom>
      </xdr:spPr>
    </xdr:pic>
    <xdr:clientData/>
  </xdr:twoCellAnchor>
  <xdr:twoCellAnchor editAs="oneCell">
    <xdr:from>
      <xdr:col>1</xdr:col>
      <xdr:colOff>188595</xdr:colOff>
      <xdr:row>76</xdr:row>
      <xdr:rowOff>9526</xdr:rowOff>
    </xdr:from>
    <xdr:to>
      <xdr:col>2</xdr:col>
      <xdr:colOff>1503045</xdr:colOff>
      <xdr:row>88</xdr:row>
      <xdr:rowOff>130400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66A96231-0469-5126-5326-1A5F53264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98145" y="14220826"/>
          <a:ext cx="2747010" cy="228495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</xdr:colOff>
      <xdr:row>76</xdr:row>
      <xdr:rowOff>0</xdr:rowOff>
    </xdr:from>
    <xdr:to>
      <xdr:col>6</xdr:col>
      <xdr:colOff>554355</xdr:colOff>
      <xdr:row>85</xdr:row>
      <xdr:rowOff>21384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530231FC-38D7-52F0-AC2B-A9C84F7FA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160645" y="14211300"/>
          <a:ext cx="3268980" cy="165015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220</xdr:row>
      <xdr:rowOff>161925</xdr:rowOff>
    </xdr:from>
    <xdr:to>
      <xdr:col>2</xdr:col>
      <xdr:colOff>1253713</xdr:colOff>
      <xdr:row>226</xdr:row>
      <xdr:rowOff>133441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375121D1-6ED1-7AD2-CF27-11768E83B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3850" y="40538400"/>
          <a:ext cx="2568163" cy="104974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219</xdr:row>
      <xdr:rowOff>38100</xdr:rowOff>
    </xdr:from>
    <xdr:to>
      <xdr:col>11</xdr:col>
      <xdr:colOff>190685</xdr:colOff>
      <xdr:row>234</xdr:row>
      <xdr:rowOff>55481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A3186049-9325-928A-6517-0F60865AB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239250" y="40233600"/>
          <a:ext cx="2133785" cy="2735816"/>
        </a:xfrm>
        <a:prstGeom prst="rect">
          <a:avLst/>
        </a:prstGeom>
      </xdr:spPr>
    </xdr:pic>
    <xdr:clientData/>
  </xdr:twoCellAnchor>
  <xdr:twoCellAnchor editAs="oneCell">
    <xdr:from>
      <xdr:col>11</xdr:col>
      <xdr:colOff>685800</xdr:colOff>
      <xdr:row>219</xdr:row>
      <xdr:rowOff>85725</xdr:rowOff>
    </xdr:from>
    <xdr:to>
      <xdr:col>14</xdr:col>
      <xdr:colOff>685993</xdr:colOff>
      <xdr:row>234</xdr:row>
      <xdr:rowOff>93581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7EB7A5F3-1A7E-B219-FEE8-F820814F4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868150" y="40281225"/>
          <a:ext cx="2229043" cy="2722481"/>
        </a:xfrm>
        <a:prstGeom prst="rect">
          <a:avLst/>
        </a:prstGeom>
      </xdr:spPr>
    </xdr:pic>
    <xdr:clientData/>
  </xdr:twoCellAnchor>
  <xdr:twoCellAnchor editAs="oneCell">
    <xdr:from>
      <xdr:col>15</xdr:col>
      <xdr:colOff>226695</xdr:colOff>
      <xdr:row>219</xdr:row>
      <xdr:rowOff>95250</xdr:rowOff>
    </xdr:from>
    <xdr:to>
      <xdr:col>18</xdr:col>
      <xdr:colOff>472966</xdr:colOff>
      <xdr:row>240</xdr:row>
      <xdr:rowOff>55244</xdr:rowOff>
    </xdr:to>
    <xdr:pic>
      <xdr:nvPicPr>
        <xdr:cNvPr id="33" name="Obrázek 32">
          <a:extLst>
            <a:ext uri="{FF2B5EF4-FFF2-40B4-BE49-F238E27FC236}">
              <a16:creationId xmlns:a16="http://schemas.microsoft.com/office/drawing/2014/main" id="{3C0FD2AE-EA1E-C3D9-120C-C346BF1AC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4380845" y="40290750"/>
          <a:ext cx="2469406" cy="3775709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</xdr:colOff>
      <xdr:row>251</xdr:row>
      <xdr:rowOff>144780</xdr:rowOff>
    </xdr:from>
    <xdr:to>
      <xdr:col>6</xdr:col>
      <xdr:colOff>796659</xdr:colOff>
      <xdr:row>255</xdr:row>
      <xdr:rowOff>75969</xdr:rowOff>
    </xdr:to>
    <xdr:pic>
      <xdr:nvPicPr>
        <xdr:cNvPr id="34" name="Grafický objekt 24">
          <a:extLst>
            <a:ext uri="{FF2B5EF4-FFF2-40B4-BE49-F238E27FC236}">
              <a16:creationId xmlns:a16="http://schemas.microsoft.com/office/drawing/2014/main" id="{B18E14D5-9B7F-4CB8-9211-D902869DF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96DAC541-7B7A-43D3-8B79-37D633B846F1}">
              <asvg:svgBlip xmlns:asvg="http://schemas.microsoft.com/office/drawing/2016/SVG/main" r:embed="rId23"/>
            </a:ext>
          </a:extLst>
        </a:blip>
        <a:stretch>
          <a:fillRect/>
        </a:stretch>
      </xdr:blipFill>
      <xdr:spPr>
        <a:xfrm>
          <a:off x="7983855" y="46160055"/>
          <a:ext cx="689979" cy="655089"/>
        </a:xfrm>
        <a:prstGeom prst="rect">
          <a:avLst/>
        </a:prstGeom>
      </xdr:spPr>
    </xdr:pic>
    <xdr:clientData/>
  </xdr:twoCellAnchor>
  <xdr:twoCellAnchor>
    <xdr:from>
      <xdr:col>8</xdr:col>
      <xdr:colOff>217170</xdr:colOff>
      <xdr:row>1</xdr:row>
      <xdr:rowOff>152399</xdr:rowOff>
    </xdr:from>
    <xdr:to>
      <xdr:col>19</xdr:col>
      <xdr:colOff>361950</xdr:colOff>
      <xdr:row>3</xdr:row>
      <xdr:rowOff>142874</xdr:rowOff>
    </xdr:to>
    <xdr:sp macro="" textlink="">
      <xdr:nvSpPr>
        <xdr:cNvPr id="35" name="Obdélník: se zakulacenými rohy 34">
          <a:extLst>
            <a:ext uri="{FF2B5EF4-FFF2-40B4-BE49-F238E27FC236}">
              <a16:creationId xmlns:a16="http://schemas.microsoft.com/office/drawing/2014/main" id="{9C28F13A-FE0A-4186-A163-045B53971E02}"/>
            </a:ext>
          </a:extLst>
        </xdr:cNvPr>
        <xdr:cNvSpPr/>
      </xdr:nvSpPr>
      <xdr:spPr>
        <a:xfrm>
          <a:off x="9170670" y="342899"/>
          <a:ext cx="6831330" cy="352425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400" b="1">
              <a:latin typeface="Aptos" panose="020B0004020202020204" pitchFamily="34" charset="0"/>
            </a:rPr>
            <a:t>Kontrola účtu 112 postup č.2</a:t>
          </a:r>
        </a:p>
      </xdr:txBody>
    </xdr:sp>
    <xdr:clientData/>
  </xdr:twoCellAnchor>
  <xdr:twoCellAnchor editAs="oneCell">
    <xdr:from>
      <xdr:col>8</xdr:col>
      <xdr:colOff>95251</xdr:colOff>
      <xdr:row>16</xdr:row>
      <xdr:rowOff>1</xdr:rowOff>
    </xdr:from>
    <xdr:to>
      <xdr:col>19</xdr:col>
      <xdr:colOff>286486</xdr:colOff>
      <xdr:row>24</xdr:row>
      <xdr:rowOff>15241</xdr:rowOff>
    </xdr:to>
    <xdr:pic>
      <xdr:nvPicPr>
        <xdr:cNvPr id="36" name="Obrázek 35">
          <a:extLst>
            <a:ext uri="{FF2B5EF4-FFF2-40B4-BE49-F238E27FC236}">
              <a16:creationId xmlns:a16="http://schemas.microsoft.com/office/drawing/2014/main" id="{041874D6-6F6F-80FB-88B4-C1A001D32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048751" y="3152776"/>
          <a:ext cx="8352255" cy="1463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156600</xdr:colOff>
      <xdr:row>8</xdr:row>
      <xdr:rowOff>83043</xdr:rowOff>
    </xdr:from>
    <xdr:to>
      <xdr:col>10</xdr:col>
      <xdr:colOff>794503</xdr:colOff>
      <xdr:row>10</xdr:row>
      <xdr:rowOff>148824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056C98F9-8912-4D50-8AB5-547142754E8B}"/>
            </a:ext>
          </a:extLst>
        </xdr:cNvPr>
        <xdr:cNvSpPr/>
      </xdr:nvSpPr>
      <xdr:spPr>
        <a:xfrm>
          <a:off x="2388171" y="1575941"/>
          <a:ext cx="12254516" cy="439005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POHYBY NA ÚČTU</a:t>
          </a:r>
        </a:p>
      </xdr:txBody>
    </xdr:sp>
    <xdr:clientData/>
  </xdr:twoCellAnchor>
  <xdr:twoCellAnchor>
    <xdr:from>
      <xdr:col>1</xdr:col>
      <xdr:colOff>139959</xdr:colOff>
      <xdr:row>33</xdr:row>
      <xdr:rowOff>116632</xdr:rowOff>
    </xdr:from>
    <xdr:to>
      <xdr:col>10</xdr:col>
      <xdr:colOff>777862</xdr:colOff>
      <xdr:row>35</xdr:row>
      <xdr:rowOff>182414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22C665C5-863B-4122-89D1-DA4C6DF405ED}"/>
            </a:ext>
          </a:extLst>
        </xdr:cNvPr>
        <xdr:cNvSpPr/>
      </xdr:nvSpPr>
      <xdr:spPr>
        <a:xfrm>
          <a:off x="2371530" y="5341775"/>
          <a:ext cx="12254516" cy="439006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ZÁZNAMY</a:t>
          </a:r>
          <a:r>
            <a:rPr lang="cs-CZ" sz="1600" b="1" baseline="0"/>
            <a:t> NÁKLADŮ</a:t>
          </a:r>
          <a:endParaRPr lang="cs-CZ" sz="1600" b="1"/>
        </a:p>
      </xdr:txBody>
    </xdr:sp>
    <xdr:clientData/>
  </xdr:twoCellAnchor>
  <xdr:twoCellAnchor>
    <xdr:from>
      <xdr:col>1</xdr:col>
      <xdr:colOff>209939</xdr:colOff>
      <xdr:row>64</xdr:row>
      <xdr:rowOff>31102</xdr:rowOff>
    </xdr:from>
    <xdr:to>
      <xdr:col>10</xdr:col>
      <xdr:colOff>847842</xdr:colOff>
      <xdr:row>66</xdr:row>
      <xdr:rowOff>50229</xdr:rowOff>
    </xdr:to>
    <xdr:sp macro="" textlink="">
      <xdr:nvSpPr>
        <xdr:cNvPr id="7" name="Obdélník: se zakulacenými rohy 6">
          <a:extLst>
            <a:ext uri="{FF2B5EF4-FFF2-40B4-BE49-F238E27FC236}">
              <a16:creationId xmlns:a16="http://schemas.microsoft.com/office/drawing/2014/main" id="{6AA5E0F3-F0CE-4EA0-B41A-AD884C72C5E8}"/>
            </a:ext>
          </a:extLst>
        </xdr:cNvPr>
        <xdr:cNvSpPr/>
      </xdr:nvSpPr>
      <xdr:spPr>
        <a:xfrm>
          <a:off x="2441510" y="10108163"/>
          <a:ext cx="12254516" cy="392352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VÝROBA</a:t>
          </a:r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71</xdr:row>
      <xdr:rowOff>175260</xdr:rowOff>
    </xdr:from>
    <xdr:to>
      <xdr:col>0</xdr:col>
      <xdr:colOff>1501140</xdr:colOff>
      <xdr:row>73</xdr:row>
      <xdr:rowOff>129540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4A41DA5E-7BC3-4D99-84EF-88F5562F6230}"/>
            </a:ext>
          </a:extLst>
        </xdr:cNvPr>
        <xdr:cNvSpPr/>
      </xdr:nvSpPr>
      <xdr:spPr>
        <a:xfrm>
          <a:off x="594360" y="1119378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88</xdr:row>
      <xdr:rowOff>175260</xdr:rowOff>
    </xdr:from>
    <xdr:to>
      <xdr:col>0</xdr:col>
      <xdr:colOff>1501140</xdr:colOff>
      <xdr:row>90</xdr:row>
      <xdr:rowOff>129540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2DB0F648-8FBF-421C-AA14-DADAF9A94DB8}"/>
            </a:ext>
          </a:extLst>
        </xdr:cNvPr>
        <xdr:cNvSpPr/>
      </xdr:nvSpPr>
      <xdr:spPr>
        <a:xfrm>
          <a:off x="594360" y="8199587"/>
          <a:ext cx="906780" cy="327504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1</xdr:col>
      <xdr:colOff>108857</xdr:colOff>
      <xdr:row>41</xdr:row>
      <xdr:rowOff>171061</xdr:rowOff>
    </xdr:from>
    <xdr:to>
      <xdr:col>10</xdr:col>
      <xdr:colOff>746760</xdr:colOff>
      <xdr:row>44</xdr:row>
      <xdr:rowOff>50230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E12B3EFB-B6C4-4654-8717-DA9C2D7471A0}"/>
            </a:ext>
          </a:extLst>
        </xdr:cNvPr>
        <xdr:cNvSpPr/>
      </xdr:nvSpPr>
      <xdr:spPr>
        <a:xfrm>
          <a:off x="2340428" y="6889102"/>
          <a:ext cx="12254516" cy="439006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OCENĚNÉ SKLADOVÉ POHYBY</a:t>
          </a:r>
        </a:p>
      </xdr:txBody>
    </xdr:sp>
    <xdr:clientData/>
  </xdr:twoCellAnchor>
  <xdr:twoCellAnchor>
    <xdr:from>
      <xdr:col>0</xdr:col>
      <xdr:colOff>594360</xdr:colOff>
      <xdr:row>79</xdr:row>
      <xdr:rowOff>175260</xdr:rowOff>
    </xdr:from>
    <xdr:to>
      <xdr:col>0</xdr:col>
      <xdr:colOff>1501140</xdr:colOff>
      <xdr:row>81</xdr:row>
      <xdr:rowOff>129540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812ABBCC-F4C3-412A-B14F-4143A83700C1}"/>
            </a:ext>
          </a:extLst>
        </xdr:cNvPr>
        <xdr:cNvSpPr/>
      </xdr:nvSpPr>
      <xdr:spPr>
        <a:xfrm>
          <a:off x="594360" y="10812158"/>
          <a:ext cx="906780" cy="327504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96</xdr:row>
      <xdr:rowOff>175260</xdr:rowOff>
    </xdr:from>
    <xdr:to>
      <xdr:col>0</xdr:col>
      <xdr:colOff>1501140</xdr:colOff>
      <xdr:row>98</xdr:row>
      <xdr:rowOff>129540</xdr:rowOff>
    </xdr:to>
    <xdr:sp macro="" textlink="">
      <xdr:nvSpPr>
        <xdr:cNvPr id="12" name="Obdélník: se zakulacenými rohy 11">
          <a:extLst>
            <a:ext uri="{FF2B5EF4-FFF2-40B4-BE49-F238E27FC236}">
              <a16:creationId xmlns:a16="http://schemas.microsoft.com/office/drawing/2014/main" id="{DAF2B5F5-ABB3-47F4-AC9F-64B9EB53D4FD}"/>
            </a:ext>
          </a:extLst>
        </xdr:cNvPr>
        <xdr:cNvSpPr/>
      </xdr:nvSpPr>
      <xdr:spPr>
        <a:xfrm>
          <a:off x="594360" y="15555219"/>
          <a:ext cx="906780" cy="327505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1</xdr:col>
      <xdr:colOff>139960</xdr:colOff>
      <xdr:row>101</xdr:row>
      <xdr:rowOff>171062</xdr:rowOff>
    </xdr:from>
    <xdr:to>
      <xdr:col>10</xdr:col>
      <xdr:colOff>519405</xdr:colOff>
      <xdr:row>103</xdr:row>
      <xdr:rowOff>171216</xdr:rowOff>
    </xdr:to>
    <xdr:sp macro="" textlink="">
      <xdr:nvSpPr>
        <xdr:cNvPr id="13" name="Obdélník: se zakulacenými rohy 12">
          <a:extLst>
            <a:ext uri="{FF2B5EF4-FFF2-40B4-BE49-F238E27FC236}">
              <a16:creationId xmlns:a16="http://schemas.microsoft.com/office/drawing/2014/main" id="{64EAE0CB-04C2-4A5F-85F6-909F6393F150}"/>
            </a:ext>
          </a:extLst>
        </xdr:cNvPr>
        <xdr:cNvSpPr/>
      </xdr:nvSpPr>
      <xdr:spPr>
        <a:xfrm>
          <a:off x="2371531" y="17642633"/>
          <a:ext cx="11996058" cy="373379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NÁKUP</a:t>
          </a:r>
          <a:r>
            <a:rPr lang="cs-CZ" sz="1600" b="1" baseline="0"/>
            <a:t> / SPOTŘEBA (NEVÝROBNÍ)</a:t>
          </a:r>
          <a:endParaRPr lang="cs-CZ" sz="1600" b="1"/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108</xdr:row>
      <xdr:rowOff>175260</xdr:rowOff>
    </xdr:from>
    <xdr:to>
      <xdr:col>0</xdr:col>
      <xdr:colOff>1501140</xdr:colOff>
      <xdr:row>110</xdr:row>
      <xdr:rowOff>129540</xdr:rowOff>
    </xdr:to>
    <xdr:sp macro="" textlink="">
      <xdr:nvSpPr>
        <xdr:cNvPr id="14" name="Obdélník: se zakulacenými rohy 13">
          <a:extLst>
            <a:ext uri="{FF2B5EF4-FFF2-40B4-BE49-F238E27FC236}">
              <a16:creationId xmlns:a16="http://schemas.microsoft.com/office/drawing/2014/main" id="{41A70139-4A7F-423C-A5E6-068C2C9ADF90}"/>
            </a:ext>
          </a:extLst>
        </xdr:cNvPr>
        <xdr:cNvSpPr/>
      </xdr:nvSpPr>
      <xdr:spPr>
        <a:xfrm>
          <a:off x="594360" y="1850898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117</xdr:row>
      <xdr:rowOff>175260</xdr:rowOff>
    </xdr:from>
    <xdr:to>
      <xdr:col>0</xdr:col>
      <xdr:colOff>1501140</xdr:colOff>
      <xdr:row>119</xdr:row>
      <xdr:rowOff>129540</xdr:rowOff>
    </xdr:to>
    <xdr:sp macro="" textlink="">
      <xdr:nvSpPr>
        <xdr:cNvPr id="15" name="Obdélník: se zakulacenými rohy 14">
          <a:extLst>
            <a:ext uri="{FF2B5EF4-FFF2-40B4-BE49-F238E27FC236}">
              <a16:creationId xmlns:a16="http://schemas.microsoft.com/office/drawing/2014/main" id="{8BA98DB6-0D59-41C2-BC82-3C83362F5123}"/>
            </a:ext>
          </a:extLst>
        </xdr:cNvPr>
        <xdr:cNvSpPr/>
      </xdr:nvSpPr>
      <xdr:spPr>
        <a:xfrm>
          <a:off x="594360" y="2015490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1</xdr:col>
      <xdr:colOff>147735</xdr:colOff>
      <xdr:row>124</xdr:row>
      <xdr:rowOff>38877</xdr:rowOff>
    </xdr:from>
    <xdr:to>
      <xdr:col>10</xdr:col>
      <xdr:colOff>527180</xdr:colOff>
      <xdr:row>126</xdr:row>
      <xdr:rowOff>39030</xdr:rowOff>
    </xdr:to>
    <xdr:sp macro="" textlink="">
      <xdr:nvSpPr>
        <xdr:cNvPr id="16" name="Obdélník: se zakulacenými rohy 15">
          <a:extLst>
            <a:ext uri="{FF2B5EF4-FFF2-40B4-BE49-F238E27FC236}">
              <a16:creationId xmlns:a16="http://schemas.microsoft.com/office/drawing/2014/main" id="{B488AFB0-86F3-47F4-BBA9-EC6AEA687527}"/>
            </a:ext>
          </a:extLst>
        </xdr:cNvPr>
        <xdr:cNvSpPr/>
      </xdr:nvSpPr>
      <xdr:spPr>
        <a:xfrm>
          <a:off x="2379306" y="22735591"/>
          <a:ext cx="11996058" cy="373378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INVENTURA</a:t>
          </a:r>
        </a:p>
      </xdr:txBody>
    </xdr:sp>
    <xdr:clientData/>
  </xdr:twoCellAnchor>
  <xdr:twoCellAnchor>
    <xdr:from>
      <xdr:col>0</xdr:col>
      <xdr:colOff>594360</xdr:colOff>
      <xdr:row>130</xdr:row>
      <xdr:rowOff>175260</xdr:rowOff>
    </xdr:from>
    <xdr:to>
      <xdr:col>0</xdr:col>
      <xdr:colOff>1501140</xdr:colOff>
      <xdr:row>132</xdr:row>
      <xdr:rowOff>129540</xdr:rowOff>
    </xdr:to>
    <xdr:sp macro="" textlink="">
      <xdr:nvSpPr>
        <xdr:cNvPr id="17" name="Obdélník: se zakulacenými rohy 16">
          <a:extLst>
            <a:ext uri="{FF2B5EF4-FFF2-40B4-BE49-F238E27FC236}">
              <a16:creationId xmlns:a16="http://schemas.microsoft.com/office/drawing/2014/main" id="{9AAD9514-AD89-4985-A4FA-44C0FD404A49}"/>
            </a:ext>
          </a:extLst>
        </xdr:cNvPr>
        <xdr:cNvSpPr/>
      </xdr:nvSpPr>
      <xdr:spPr>
        <a:xfrm>
          <a:off x="594360" y="19886178"/>
          <a:ext cx="906780" cy="327505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Inventura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1458685</xdr:colOff>
      <xdr:row>48</xdr:row>
      <xdr:rowOff>97972</xdr:rowOff>
    </xdr:from>
    <xdr:to>
      <xdr:col>9</xdr:col>
      <xdr:colOff>1175657</xdr:colOff>
      <xdr:row>50</xdr:row>
      <xdr:rowOff>160020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756D6559-DF79-4DBC-9BB4-EE1523AD76BE}"/>
            </a:ext>
          </a:extLst>
        </xdr:cNvPr>
        <xdr:cNvSpPr/>
      </xdr:nvSpPr>
      <xdr:spPr>
        <a:xfrm>
          <a:off x="1458685" y="9241972"/>
          <a:ext cx="11992792" cy="42780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VÝROBA</a:t>
          </a:r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55</xdr:row>
      <xdr:rowOff>175260</xdr:rowOff>
    </xdr:from>
    <xdr:to>
      <xdr:col>0</xdr:col>
      <xdr:colOff>1501140</xdr:colOff>
      <xdr:row>57</xdr:row>
      <xdr:rowOff>129540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ABE998F4-1C16-477F-B0D3-07FB63DB223C}"/>
            </a:ext>
          </a:extLst>
        </xdr:cNvPr>
        <xdr:cNvSpPr/>
      </xdr:nvSpPr>
      <xdr:spPr>
        <a:xfrm>
          <a:off x="594360" y="1059942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73</xdr:row>
      <xdr:rowOff>175260</xdr:rowOff>
    </xdr:from>
    <xdr:to>
      <xdr:col>0</xdr:col>
      <xdr:colOff>1501140</xdr:colOff>
      <xdr:row>75</xdr:row>
      <xdr:rowOff>129540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C90CAB90-8341-428D-83DA-8CC13527C707}"/>
            </a:ext>
          </a:extLst>
        </xdr:cNvPr>
        <xdr:cNvSpPr/>
      </xdr:nvSpPr>
      <xdr:spPr>
        <a:xfrm>
          <a:off x="594360" y="1389126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82</xdr:row>
      <xdr:rowOff>175260</xdr:rowOff>
    </xdr:from>
    <xdr:to>
      <xdr:col>0</xdr:col>
      <xdr:colOff>1501140</xdr:colOff>
      <xdr:row>84</xdr:row>
      <xdr:rowOff>129540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5457CF72-ADC3-40FB-A505-2E57FDB64D9D}"/>
            </a:ext>
          </a:extLst>
        </xdr:cNvPr>
        <xdr:cNvSpPr/>
      </xdr:nvSpPr>
      <xdr:spPr>
        <a:xfrm>
          <a:off x="594360" y="1553718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64</xdr:row>
      <xdr:rowOff>175260</xdr:rowOff>
    </xdr:from>
    <xdr:to>
      <xdr:col>0</xdr:col>
      <xdr:colOff>1501140</xdr:colOff>
      <xdr:row>66</xdr:row>
      <xdr:rowOff>129540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ECF4717F-BDDE-4F3D-BEB4-1F98D7C5EF13}"/>
            </a:ext>
          </a:extLst>
        </xdr:cNvPr>
        <xdr:cNvSpPr/>
      </xdr:nvSpPr>
      <xdr:spPr>
        <a:xfrm>
          <a:off x="594360" y="1224534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1730829</xdr:colOff>
      <xdr:row>88</xdr:row>
      <xdr:rowOff>10886</xdr:rowOff>
    </xdr:from>
    <xdr:to>
      <xdr:col>10</xdr:col>
      <xdr:colOff>163287</xdr:colOff>
      <xdr:row>90</xdr:row>
      <xdr:rowOff>18505</xdr:rowOff>
    </xdr:to>
    <xdr:sp macro="" textlink="">
      <xdr:nvSpPr>
        <xdr:cNvPr id="7" name="Obdélník: se zakulacenými rohy 6">
          <a:extLst>
            <a:ext uri="{FF2B5EF4-FFF2-40B4-BE49-F238E27FC236}">
              <a16:creationId xmlns:a16="http://schemas.microsoft.com/office/drawing/2014/main" id="{EB4D6047-7CD2-4732-8E00-D11674545276}"/>
            </a:ext>
          </a:extLst>
        </xdr:cNvPr>
        <xdr:cNvSpPr/>
      </xdr:nvSpPr>
      <xdr:spPr>
        <a:xfrm>
          <a:off x="1730829" y="16470086"/>
          <a:ext cx="11996058" cy="37337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NÁKUP</a:t>
          </a:r>
          <a:r>
            <a:rPr lang="cs-CZ" sz="1600" b="1" baseline="0"/>
            <a:t> / SPOTŘEBA (NEVÝROBNÍ)</a:t>
          </a:r>
          <a:endParaRPr lang="cs-CZ" sz="1600" b="1"/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95</xdr:row>
      <xdr:rowOff>175260</xdr:rowOff>
    </xdr:from>
    <xdr:to>
      <xdr:col>0</xdr:col>
      <xdr:colOff>1501140</xdr:colOff>
      <xdr:row>97</xdr:row>
      <xdr:rowOff>129540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C933229F-4A09-4DF1-A325-35F9220D101D}"/>
            </a:ext>
          </a:extLst>
        </xdr:cNvPr>
        <xdr:cNvSpPr/>
      </xdr:nvSpPr>
      <xdr:spPr>
        <a:xfrm>
          <a:off x="594360" y="1791462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104</xdr:row>
      <xdr:rowOff>175260</xdr:rowOff>
    </xdr:from>
    <xdr:to>
      <xdr:col>0</xdr:col>
      <xdr:colOff>1501140</xdr:colOff>
      <xdr:row>106</xdr:row>
      <xdr:rowOff>129540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51DB6A5C-3051-4B3B-A3F5-66299A67375F}"/>
            </a:ext>
          </a:extLst>
        </xdr:cNvPr>
        <xdr:cNvSpPr/>
      </xdr:nvSpPr>
      <xdr:spPr>
        <a:xfrm>
          <a:off x="594360" y="1956054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0</xdr:col>
      <xdr:colOff>1796144</xdr:colOff>
      <xdr:row>111</xdr:row>
      <xdr:rowOff>43542</xdr:rowOff>
    </xdr:from>
    <xdr:to>
      <xdr:col>10</xdr:col>
      <xdr:colOff>228602</xdr:colOff>
      <xdr:row>113</xdr:row>
      <xdr:rowOff>51162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27851075-BCE4-48FD-B5E8-2CEC1E34214A}"/>
            </a:ext>
          </a:extLst>
        </xdr:cNvPr>
        <xdr:cNvSpPr/>
      </xdr:nvSpPr>
      <xdr:spPr>
        <a:xfrm>
          <a:off x="1796144" y="20708982"/>
          <a:ext cx="11996058" cy="3733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INVENTURA</a:t>
          </a:r>
        </a:p>
        <a:p>
          <a:pPr algn="ctr"/>
          <a:endParaRPr lang="cs-CZ" sz="16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1458685</xdr:colOff>
      <xdr:row>47</xdr:row>
      <xdr:rowOff>97972</xdr:rowOff>
    </xdr:from>
    <xdr:to>
      <xdr:col>9</xdr:col>
      <xdr:colOff>1175657</xdr:colOff>
      <xdr:row>49</xdr:row>
      <xdr:rowOff>160020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1578648F-BCAC-4471-B067-A6F750F7B411}"/>
            </a:ext>
          </a:extLst>
        </xdr:cNvPr>
        <xdr:cNvSpPr/>
      </xdr:nvSpPr>
      <xdr:spPr>
        <a:xfrm>
          <a:off x="1458685" y="9836332"/>
          <a:ext cx="11992792" cy="42780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VÝROBA</a:t>
          </a:r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54</xdr:row>
      <xdr:rowOff>175260</xdr:rowOff>
    </xdr:from>
    <xdr:to>
      <xdr:col>0</xdr:col>
      <xdr:colOff>1501140</xdr:colOff>
      <xdr:row>56</xdr:row>
      <xdr:rowOff>129540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F474B88A-4A42-4D67-A343-E8316E6E2EFA}"/>
            </a:ext>
          </a:extLst>
        </xdr:cNvPr>
        <xdr:cNvSpPr/>
      </xdr:nvSpPr>
      <xdr:spPr>
        <a:xfrm>
          <a:off x="594360" y="1119378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72</xdr:row>
      <xdr:rowOff>175260</xdr:rowOff>
    </xdr:from>
    <xdr:to>
      <xdr:col>0</xdr:col>
      <xdr:colOff>1501140</xdr:colOff>
      <xdr:row>74</xdr:row>
      <xdr:rowOff>129540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D218F146-C928-43A0-961A-1483029710FC}"/>
            </a:ext>
          </a:extLst>
        </xdr:cNvPr>
        <xdr:cNvSpPr/>
      </xdr:nvSpPr>
      <xdr:spPr>
        <a:xfrm>
          <a:off x="594360" y="1448562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81</xdr:row>
      <xdr:rowOff>175260</xdr:rowOff>
    </xdr:from>
    <xdr:to>
      <xdr:col>0</xdr:col>
      <xdr:colOff>1501140</xdr:colOff>
      <xdr:row>83</xdr:row>
      <xdr:rowOff>129540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B6F0B2E9-7A74-4FB9-800E-5CC175549CBF}"/>
            </a:ext>
          </a:extLst>
        </xdr:cNvPr>
        <xdr:cNvSpPr/>
      </xdr:nvSpPr>
      <xdr:spPr>
        <a:xfrm>
          <a:off x="594360" y="1613154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63</xdr:row>
      <xdr:rowOff>175260</xdr:rowOff>
    </xdr:from>
    <xdr:to>
      <xdr:col>0</xdr:col>
      <xdr:colOff>1501140</xdr:colOff>
      <xdr:row>65</xdr:row>
      <xdr:rowOff>129540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17D098AC-8D0F-4E42-8B4E-CE99C78E1B6B}"/>
            </a:ext>
          </a:extLst>
        </xdr:cNvPr>
        <xdr:cNvSpPr/>
      </xdr:nvSpPr>
      <xdr:spPr>
        <a:xfrm>
          <a:off x="594360" y="1283970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1730829</xdr:colOff>
      <xdr:row>87</xdr:row>
      <xdr:rowOff>10886</xdr:rowOff>
    </xdr:from>
    <xdr:to>
      <xdr:col>10</xdr:col>
      <xdr:colOff>163287</xdr:colOff>
      <xdr:row>89</xdr:row>
      <xdr:rowOff>18505</xdr:rowOff>
    </xdr:to>
    <xdr:sp macro="" textlink="">
      <xdr:nvSpPr>
        <xdr:cNvPr id="7" name="Obdélník: se zakulacenými rohy 6">
          <a:extLst>
            <a:ext uri="{FF2B5EF4-FFF2-40B4-BE49-F238E27FC236}">
              <a16:creationId xmlns:a16="http://schemas.microsoft.com/office/drawing/2014/main" id="{6ABF3ADC-98CD-43D6-8CCB-F8BE20C1FA1D}"/>
            </a:ext>
          </a:extLst>
        </xdr:cNvPr>
        <xdr:cNvSpPr/>
      </xdr:nvSpPr>
      <xdr:spPr>
        <a:xfrm>
          <a:off x="1730829" y="17064446"/>
          <a:ext cx="11996058" cy="37337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NÁKUP</a:t>
          </a:r>
          <a:r>
            <a:rPr lang="cs-CZ" sz="1600" b="1" baseline="0"/>
            <a:t> / SPOTŘEBA (NEVÝROBNÍ)</a:t>
          </a:r>
          <a:endParaRPr lang="cs-CZ" sz="1600" b="1"/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94</xdr:row>
      <xdr:rowOff>175260</xdr:rowOff>
    </xdr:from>
    <xdr:to>
      <xdr:col>0</xdr:col>
      <xdr:colOff>1501140</xdr:colOff>
      <xdr:row>96</xdr:row>
      <xdr:rowOff>129540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3949CAEC-50A6-476B-8DB9-CA837FD2756A}"/>
            </a:ext>
          </a:extLst>
        </xdr:cNvPr>
        <xdr:cNvSpPr/>
      </xdr:nvSpPr>
      <xdr:spPr>
        <a:xfrm>
          <a:off x="594360" y="1850898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103</xdr:row>
      <xdr:rowOff>175260</xdr:rowOff>
    </xdr:from>
    <xdr:to>
      <xdr:col>0</xdr:col>
      <xdr:colOff>1501140</xdr:colOff>
      <xdr:row>105</xdr:row>
      <xdr:rowOff>129540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1E88293E-46E3-4CA3-B620-FC4A808D5B4F}"/>
            </a:ext>
          </a:extLst>
        </xdr:cNvPr>
        <xdr:cNvSpPr/>
      </xdr:nvSpPr>
      <xdr:spPr>
        <a:xfrm>
          <a:off x="594360" y="20154900"/>
          <a:ext cx="906780" cy="3200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0</xdr:col>
      <xdr:colOff>1796144</xdr:colOff>
      <xdr:row>110</xdr:row>
      <xdr:rowOff>43542</xdr:rowOff>
    </xdr:from>
    <xdr:to>
      <xdr:col>10</xdr:col>
      <xdr:colOff>228602</xdr:colOff>
      <xdr:row>112</xdr:row>
      <xdr:rowOff>51162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D8154041-A214-453F-A830-F156CFEAE2BB}"/>
            </a:ext>
          </a:extLst>
        </xdr:cNvPr>
        <xdr:cNvSpPr/>
      </xdr:nvSpPr>
      <xdr:spPr>
        <a:xfrm>
          <a:off x="1796144" y="21303342"/>
          <a:ext cx="11996058" cy="37338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INVENTURA</a:t>
          </a:r>
        </a:p>
        <a:p>
          <a:pPr algn="ctr"/>
          <a:endParaRPr lang="cs-CZ" sz="1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233265</xdr:colOff>
      <xdr:row>2</xdr:row>
      <xdr:rowOff>46653</xdr:rowOff>
    </xdr:from>
    <xdr:to>
      <xdr:col>2</xdr:col>
      <xdr:colOff>870857</xdr:colOff>
      <xdr:row>2</xdr:row>
      <xdr:rowOff>163286</xdr:rowOff>
    </xdr:to>
    <xdr:sp macro="" textlink="">
      <xdr:nvSpPr>
        <xdr:cNvPr id="2" name="Šipka: doprava 1">
          <a:extLst>
            <a:ext uri="{FF2B5EF4-FFF2-40B4-BE49-F238E27FC236}">
              <a16:creationId xmlns:a16="http://schemas.microsoft.com/office/drawing/2014/main" id="{1A663AE8-0CCE-35D0-1638-EA77894E7941}"/>
            </a:ext>
          </a:extLst>
        </xdr:cNvPr>
        <xdr:cNvSpPr/>
      </xdr:nvSpPr>
      <xdr:spPr>
        <a:xfrm>
          <a:off x="2410408" y="474306"/>
          <a:ext cx="637592" cy="116633"/>
        </a:xfrm>
        <a:prstGeom prst="rightArrow">
          <a:avLst/>
        </a:prstGeom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156600</xdr:colOff>
      <xdr:row>8</xdr:row>
      <xdr:rowOff>83043</xdr:rowOff>
    </xdr:from>
    <xdr:to>
      <xdr:col>10</xdr:col>
      <xdr:colOff>794503</xdr:colOff>
      <xdr:row>10</xdr:row>
      <xdr:rowOff>148824</xdr:rowOff>
    </xdr:to>
    <xdr:sp macro="" textlink="">
      <xdr:nvSpPr>
        <xdr:cNvPr id="2" name="Obdélník: se zakulacenými rohy 1">
          <a:extLst>
            <a:ext uri="{FF2B5EF4-FFF2-40B4-BE49-F238E27FC236}">
              <a16:creationId xmlns:a16="http://schemas.microsoft.com/office/drawing/2014/main" id="{230C3722-82CD-433D-9B4F-89A0654EAB31}"/>
            </a:ext>
          </a:extLst>
        </xdr:cNvPr>
        <xdr:cNvSpPr/>
      </xdr:nvSpPr>
      <xdr:spPr>
        <a:xfrm>
          <a:off x="2389260" y="1546083"/>
          <a:ext cx="12227923" cy="431541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POHYBY NA ÚČTU</a:t>
          </a:r>
        </a:p>
      </xdr:txBody>
    </xdr:sp>
    <xdr:clientData/>
  </xdr:twoCellAnchor>
  <xdr:twoCellAnchor>
    <xdr:from>
      <xdr:col>1</xdr:col>
      <xdr:colOff>139959</xdr:colOff>
      <xdr:row>28</xdr:row>
      <xdr:rowOff>116632</xdr:rowOff>
    </xdr:from>
    <xdr:to>
      <xdr:col>10</xdr:col>
      <xdr:colOff>777862</xdr:colOff>
      <xdr:row>30</xdr:row>
      <xdr:rowOff>182414</xdr:rowOff>
    </xdr:to>
    <xdr:sp macro="" textlink="">
      <xdr:nvSpPr>
        <xdr:cNvPr id="3" name="Obdélník: se zakulacenými rohy 2">
          <a:extLst>
            <a:ext uri="{FF2B5EF4-FFF2-40B4-BE49-F238E27FC236}">
              <a16:creationId xmlns:a16="http://schemas.microsoft.com/office/drawing/2014/main" id="{021AE37A-EB24-45AD-8F6E-3B80A4468215}"/>
            </a:ext>
          </a:extLst>
        </xdr:cNvPr>
        <xdr:cNvSpPr/>
      </xdr:nvSpPr>
      <xdr:spPr>
        <a:xfrm>
          <a:off x="2372619" y="5237272"/>
          <a:ext cx="12227923" cy="431542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ZÁZNAMY</a:t>
          </a:r>
          <a:r>
            <a:rPr lang="cs-CZ" sz="1600" b="1" baseline="0"/>
            <a:t> NÁKLADŮ</a:t>
          </a:r>
          <a:endParaRPr lang="cs-CZ" sz="1600" b="1"/>
        </a:p>
      </xdr:txBody>
    </xdr:sp>
    <xdr:clientData/>
  </xdr:twoCellAnchor>
  <xdr:twoCellAnchor>
    <xdr:from>
      <xdr:col>1</xdr:col>
      <xdr:colOff>209939</xdr:colOff>
      <xdr:row>58</xdr:row>
      <xdr:rowOff>31102</xdr:rowOff>
    </xdr:from>
    <xdr:to>
      <xdr:col>10</xdr:col>
      <xdr:colOff>847842</xdr:colOff>
      <xdr:row>60</xdr:row>
      <xdr:rowOff>50229</xdr:rowOff>
    </xdr:to>
    <xdr:sp macro="" textlink="">
      <xdr:nvSpPr>
        <xdr:cNvPr id="4" name="Obdélník: se zakulacenými rohy 3">
          <a:extLst>
            <a:ext uri="{FF2B5EF4-FFF2-40B4-BE49-F238E27FC236}">
              <a16:creationId xmlns:a16="http://schemas.microsoft.com/office/drawing/2014/main" id="{C05C9C97-9076-4AE3-AF03-FEAEEDF13449}"/>
            </a:ext>
          </a:extLst>
        </xdr:cNvPr>
        <xdr:cNvSpPr/>
      </xdr:nvSpPr>
      <xdr:spPr>
        <a:xfrm>
          <a:off x="2442599" y="9906622"/>
          <a:ext cx="12227923" cy="384887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VÝROBA</a:t>
          </a:r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65</xdr:row>
      <xdr:rowOff>175260</xdr:rowOff>
    </xdr:from>
    <xdr:to>
      <xdr:col>0</xdr:col>
      <xdr:colOff>1501140</xdr:colOff>
      <xdr:row>67</xdr:row>
      <xdr:rowOff>129540</xdr:rowOff>
    </xdr:to>
    <xdr:sp macro="" textlink="">
      <xdr:nvSpPr>
        <xdr:cNvPr id="5" name="Obdélník: se zakulacenými rohy 4">
          <a:extLst>
            <a:ext uri="{FF2B5EF4-FFF2-40B4-BE49-F238E27FC236}">
              <a16:creationId xmlns:a16="http://schemas.microsoft.com/office/drawing/2014/main" id="{369CFCFB-EB56-4CAD-9245-4B9DFDFAE6F6}"/>
            </a:ext>
          </a:extLst>
        </xdr:cNvPr>
        <xdr:cNvSpPr/>
      </xdr:nvSpPr>
      <xdr:spPr>
        <a:xfrm>
          <a:off x="594360" y="1133094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82</xdr:row>
      <xdr:rowOff>175260</xdr:rowOff>
    </xdr:from>
    <xdr:to>
      <xdr:col>0</xdr:col>
      <xdr:colOff>1501140</xdr:colOff>
      <xdr:row>84</xdr:row>
      <xdr:rowOff>129540</xdr:rowOff>
    </xdr:to>
    <xdr:sp macro="" textlink="">
      <xdr:nvSpPr>
        <xdr:cNvPr id="6" name="Obdélník: se zakulacenými rohy 5">
          <a:extLst>
            <a:ext uri="{FF2B5EF4-FFF2-40B4-BE49-F238E27FC236}">
              <a16:creationId xmlns:a16="http://schemas.microsoft.com/office/drawing/2014/main" id="{F74AC8F2-3F2B-4EEF-81A9-9D6F4BC67EE5}"/>
            </a:ext>
          </a:extLst>
        </xdr:cNvPr>
        <xdr:cNvSpPr/>
      </xdr:nvSpPr>
      <xdr:spPr>
        <a:xfrm>
          <a:off x="594360" y="1470660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1</xdr:col>
      <xdr:colOff>108857</xdr:colOff>
      <xdr:row>36</xdr:row>
      <xdr:rowOff>171061</xdr:rowOff>
    </xdr:from>
    <xdr:to>
      <xdr:col>10</xdr:col>
      <xdr:colOff>746760</xdr:colOff>
      <xdr:row>39</xdr:row>
      <xdr:rowOff>50230</xdr:rowOff>
    </xdr:to>
    <xdr:sp macro="" textlink="">
      <xdr:nvSpPr>
        <xdr:cNvPr id="7" name="Obdélník: se zakulacenými rohy 6">
          <a:extLst>
            <a:ext uri="{FF2B5EF4-FFF2-40B4-BE49-F238E27FC236}">
              <a16:creationId xmlns:a16="http://schemas.microsoft.com/office/drawing/2014/main" id="{3FB97EA6-F547-4747-98A9-82555B5800A3}"/>
            </a:ext>
          </a:extLst>
        </xdr:cNvPr>
        <xdr:cNvSpPr/>
      </xdr:nvSpPr>
      <xdr:spPr>
        <a:xfrm>
          <a:off x="2341517" y="6754741"/>
          <a:ext cx="12227923" cy="427809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OCENĚNÉ SKLADOVÉ POHYBY</a:t>
          </a:r>
        </a:p>
      </xdr:txBody>
    </xdr:sp>
    <xdr:clientData/>
  </xdr:twoCellAnchor>
  <xdr:twoCellAnchor>
    <xdr:from>
      <xdr:col>0</xdr:col>
      <xdr:colOff>594360</xdr:colOff>
      <xdr:row>73</xdr:row>
      <xdr:rowOff>175260</xdr:rowOff>
    </xdr:from>
    <xdr:to>
      <xdr:col>0</xdr:col>
      <xdr:colOff>1501140</xdr:colOff>
      <xdr:row>75</xdr:row>
      <xdr:rowOff>129540</xdr:rowOff>
    </xdr:to>
    <xdr:sp macro="" textlink="">
      <xdr:nvSpPr>
        <xdr:cNvPr id="8" name="Obdélník: se zakulacenými rohy 7">
          <a:extLst>
            <a:ext uri="{FF2B5EF4-FFF2-40B4-BE49-F238E27FC236}">
              <a16:creationId xmlns:a16="http://schemas.microsoft.com/office/drawing/2014/main" id="{72D21414-4161-426B-95A8-2335B04A8AE1}"/>
            </a:ext>
          </a:extLst>
        </xdr:cNvPr>
        <xdr:cNvSpPr/>
      </xdr:nvSpPr>
      <xdr:spPr>
        <a:xfrm>
          <a:off x="594360" y="1279398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90</xdr:row>
      <xdr:rowOff>175260</xdr:rowOff>
    </xdr:from>
    <xdr:to>
      <xdr:col>0</xdr:col>
      <xdr:colOff>1501140</xdr:colOff>
      <xdr:row>92</xdr:row>
      <xdr:rowOff>129540</xdr:rowOff>
    </xdr:to>
    <xdr:sp macro="" textlink="">
      <xdr:nvSpPr>
        <xdr:cNvPr id="9" name="Obdélník: se zakulacenými rohy 8">
          <a:extLst>
            <a:ext uri="{FF2B5EF4-FFF2-40B4-BE49-F238E27FC236}">
              <a16:creationId xmlns:a16="http://schemas.microsoft.com/office/drawing/2014/main" id="{EE5F300E-C570-41F4-9BB4-D48E1D50FDF3}"/>
            </a:ext>
          </a:extLst>
        </xdr:cNvPr>
        <xdr:cNvSpPr/>
      </xdr:nvSpPr>
      <xdr:spPr>
        <a:xfrm>
          <a:off x="594360" y="1616964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  <xdr:twoCellAnchor>
    <xdr:from>
      <xdr:col>1</xdr:col>
      <xdr:colOff>139960</xdr:colOff>
      <xdr:row>95</xdr:row>
      <xdr:rowOff>171062</xdr:rowOff>
    </xdr:from>
    <xdr:to>
      <xdr:col>10</xdr:col>
      <xdr:colOff>519405</xdr:colOff>
      <xdr:row>97</xdr:row>
      <xdr:rowOff>171216</xdr:rowOff>
    </xdr:to>
    <xdr:sp macro="" textlink="">
      <xdr:nvSpPr>
        <xdr:cNvPr id="10" name="Obdélník: se zakulacenými rohy 9">
          <a:extLst>
            <a:ext uri="{FF2B5EF4-FFF2-40B4-BE49-F238E27FC236}">
              <a16:creationId xmlns:a16="http://schemas.microsoft.com/office/drawing/2014/main" id="{48C3D468-ED71-4463-A81A-F4E957BB25F2}"/>
            </a:ext>
          </a:extLst>
        </xdr:cNvPr>
        <xdr:cNvSpPr/>
      </xdr:nvSpPr>
      <xdr:spPr>
        <a:xfrm>
          <a:off x="2372620" y="17308442"/>
          <a:ext cx="11969465" cy="365914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600" b="1"/>
            <a:t>NÁKUP</a:t>
          </a:r>
          <a:r>
            <a:rPr lang="cs-CZ" sz="1600" b="1" baseline="0"/>
            <a:t> / SPOTŘEBA (NEVÝROBNÍ)</a:t>
          </a:r>
          <a:endParaRPr lang="cs-CZ" sz="1600" b="1"/>
        </a:p>
        <a:p>
          <a:pPr algn="ctr"/>
          <a:endParaRPr lang="cs-CZ" sz="1600" b="1"/>
        </a:p>
      </xdr:txBody>
    </xdr:sp>
    <xdr:clientData/>
  </xdr:twoCellAnchor>
  <xdr:twoCellAnchor>
    <xdr:from>
      <xdr:col>0</xdr:col>
      <xdr:colOff>594360</xdr:colOff>
      <xdr:row>102</xdr:row>
      <xdr:rowOff>175260</xdr:rowOff>
    </xdr:from>
    <xdr:to>
      <xdr:col>0</xdr:col>
      <xdr:colOff>1501140</xdr:colOff>
      <xdr:row>104</xdr:row>
      <xdr:rowOff>129540</xdr:rowOff>
    </xdr:to>
    <xdr:sp macro="" textlink="">
      <xdr:nvSpPr>
        <xdr:cNvPr id="11" name="Obdélník: se zakulacenými rohy 10">
          <a:extLst>
            <a:ext uri="{FF2B5EF4-FFF2-40B4-BE49-F238E27FC236}">
              <a16:creationId xmlns:a16="http://schemas.microsoft.com/office/drawing/2014/main" id="{B600F2CC-550E-47D0-BDD2-E2A9CDC3F5F5}"/>
            </a:ext>
          </a:extLst>
        </xdr:cNvPr>
        <xdr:cNvSpPr/>
      </xdr:nvSpPr>
      <xdr:spPr>
        <a:xfrm>
          <a:off x="594360" y="1859280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Příjem</a:t>
          </a:r>
        </a:p>
        <a:p>
          <a:pPr algn="ctr"/>
          <a:endParaRPr lang="cs-CZ" sz="1200" b="1"/>
        </a:p>
      </xdr:txBody>
    </xdr:sp>
    <xdr:clientData/>
  </xdr:twoCellAnchor>
  <xdr:twoCellAnchor>
    <xdr:from>
      <xdr:col>0</xdr:col>
      <xdr:colOff>594360</xdr:colOff>
      <xdr:row>111</xdr:row>
      <xdr:rowOff>175260</xdr:rowOff>
    </xdr:from>
    <xdr:to>
      <xdr:col>0</xdr:col>
      <xdr:colOff>1501140</xdr:colOff>
      <xdr:row>113</xdr:row>
      <xdr:rowOff>129540</xdr:rowOff>
    </xdr:to>
    <xdr:sp macro="" textlink="">
      <xdr:nvSpPr>
        <xdr:cNvPr id="12" name="Obdélník: se zakulacenými rohy 11">
          <a:extLst>
            <a:ext uri="{FF2B5EF4-FFF2-40B4-BE49-F238E27FC236}">
              <a16:creationId xmlns:a16="http://schemas.microsoft.com/office/drawing/2014/main" id="{EE4D98AF-8A7C-41BB-8E9E-0BF7A9482923}"/>
            </a:ext>
          </a:extLst>
        </xdr:cNvPr>
        <xdr:cNvSpPr/>
      </xdr:nvSpPr>
      <xdr:spPr>
        <a:xfrm>
          <a:off x="594360" y="20238720"/>
          <a:ext cx="906780" cy="32004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cs-CZ" sz="1200" b="1"/>
            <a:t>Výdej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iki.factorify.cz/ucetni/ekonomika/ocenene-skladove-pohyb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iki.factorify.cz/ucetni/ekonomika/ocenene-skladove-pohyby" TargetMode="External"/><Relationship Id="rId1" Type="http://schemas.openxmlformats.org/officeDocument/2006/relationships/hyperlink" Target="https://wiki.factorify.cz/ucetni/ekonomika/ocenene-skladove-pohyby" TargetMode="External"/><Relationship Id="rId6" Type="http://schemas.openxmlformats.org/officeDocument/2006/relationships/hyperlink" Target="https://wiki.factorify.cz/ucetni/ekonomika/nedokoncena-vyroba" TargetMode="External"/><Relationship Id="rId5" Type="http://schemas.openxmlformats.org/officeDocument/2006/relationships/hyperlink" Target="https://wiki.factorify.cz/ucetni/ekonomika/ocenene-skladove-pohyby" TargetMode="External"/><Relationship Id="rId4" Type="http://schemas.openxmlformats.org/officeDocument/2006/relationships/hyperlink" Target="https://wiki.factorify.cz/ucetni/ucetni-agendy/skladove-doklady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iki.factorify.cz/ucetni/ekonomika/vyrabene-sklade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iki.factorify.cz/ucetni/ekonomika/ocenene-skladove-pohyby" TargetMode="External"/><Relationship Id="rId1" Type="http://schemas.openxmlformats.org/officeDocument/2006/relationships/hyperlink" Target="https://wiki.factorify.cz/ucetni/ekonomika/ocenene-skladove-pohyby" TargetMode="External"/><Relationship Id="rId6" Type="http://schemas.openxmlformats.org/officeDocument/2006/relationships/hyperlink" Target="https://wiki.factorify.cz/ucetni/ucetni-agendy/skladove-doklady" TargetMode="External"/><Relationship Id="rId5" Type="http://schemas.openxmlformats.org/officeDocument/2006/relationships/hyperlink" Target="https://wiki.factorify.cz/ucetni/ekonomika/vyrabene-skladem" TargetMode="External"/><Relationship Id="rId4" Type="http://schemas.openxmlformats.org/officeDocument/2006/relationships/hyperlink" Target="https://wiki.factorify.cz/ucetni/ekonomika/vyrabene-sklade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iki.factorify.cz/ucetni/ekonomika/nakupovane-skladem" TargetMode="External"/><Relationship Id="rId3" Type="http://schemas.openxmlformats.org/officeDocument/2006/relationships/hyperlink" Target="https://wiki.factorify.cz/ucetni/ekonomika/ocenene-skladove-pohyby" TargetMode="External"/><Relationship Id="rId7" Type="http://schemas.openxmlformats.org/officeDocument/2006/relationships/hyperlink" Target="https://wiki.factorify.cz/ucetni/ekonomika/nakupovane-skladem" TargetMode="External"/><Relationship Id="rId2" Type="http://schemas.openxmlformats.org/officeDocument/2006/relationships/hyperlink" Target="https://wiki.factorify.cz/ucetni/ekonomika/ocenene-skladove-pohyby" TargetMode="External"/><Relationship Id="rId1" Type="http://schemas.openxmlformats.org/officeDocument/2006/relationships/hyperlink" Target="https://wiki.factorify.cz/ucetni/ekonomika/ocenene-skladove-pohyby" TargetMode="External"/><Relationship Id="rId6" Type="http://schemas.openxmlformats.org/officeDocument/2006/relationships/hyperlink" Target="https://wiki.factorify.cz/ucetni/ucetni-agendy/konsignacni-sklady" TargetMode="External"/><Relationship Id="rId5" Type="http://schemas.openxmlformats.org/officeDocument/2006/relationships/hyperlink" Target="https://wiki.factorify.cz/ucetni/ekonomika/ocenene-skladove-pohyby" TargetMode="External"/><Relationship Id="rId4" Type="http://schemas.openxmlformats.org/officeDocument/2006/relationships/hyperlink" Target="https://wiki.factorify.cz/ucetni/ucetni-agendy/skladove-doklady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6465-3AB4-4F30-AE03-26CCF3CEA5E6}">
  <sheetPr>
    <tabColor theme="7" tint="0.39997558519241921"/>
  </sheetPr>
  <dimension ref="A1:AL51"/>
  <sheetViews>
    <sheetView tabSelected="1" zoomScale="99" zoomScaleNormal="99" workbookViewId="0">
      <selection activeCell="C6" sqref="C6:D6"/>
    </sheetView>
  </sheetViews>
  <sheetFormatPr defaultRowHeight="14.4" x14ac:dyDescent="0.3"/>
  <cols>
    <col min="1" max="2" width="3.5546875" style="5" customWidth="1"/>
    <col min="3" max="3" width="13.5546875" style="5" customWidth="1"/>
    <col min="4" max="4" width="12.77734375" style="5" bestFit="1" customWidth="1"/>
    <col min="5" max="5" width="8.88671875" style="5" customWidth="1"/>
    <col min="6" max="7" width="8.88671875" style="5"/>
    <col min="8" max="8" width="6.5546875" style="5" customWidth="1"/>
    <col min="9" max="17" width="8.88671875" style="5"/>
    <col min="18" max="18" width="3.6640625" style="5" customWidth="1"/>
    <col min="19" max="19" width="5.5546875" style="5" customWidth="1"/>
    <col min="20" max="20" width="8.88671875" style="5"/>
    <col min="21" max="21" width="8.44140625" style="5" customWidth="1"/>
    <col min="22" max="23" width="8.88671875" style="5"/>
    <col min="24" max="24" width="4.109375" style="5" customWidth="1"/>
    <col min="25" max="25" width="8.88671875" style="5"/>
    <col min="26" max="26" width="5.6640625" style="5" customWidth="1"/>
    <col min="27" max="27" width="16.44140625" style="5" customWidth="1"/>
    <col min="28" max="28" width="12" style="5" customWidth="1"/>
    <col min="29" max="30" width="8.88671875" style="5"/>
    <col min="31" max="31" width="4.109375" style="5" customWidth="1"/>
    <col min="32" max="32" width="8.88671875" style="5"/>
    <col min="33" max="33" width="5.6640625" style="5" customWidth="1"/>
    <col min="34" max="34" width="16.44140625" style="5" customWidth="1"/>
    <col min="35" max="35" width="20.6640625" style="5" customWidth="1"/>
    <col min="36" max="37" width="8.88671875" style="5"/>
    <col min="38" max="38" width="4.109375" style="5" customWidth="1"/>
    <col min="39" max="16384" width="8.88671875" style="5"/>
  </cols>
  <sheetData>
    <row r="1" spans="1:38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x14ac:dyDescent="0.3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"/>
      <c r="Y2" s="1"/>
      <c r="Z2" s="1"/>
      <c r="AA2" s="1"/>
      <c r="AB2" s="1"/>
      <c r="AC2" s="1"/>
      <c r="AD2" s="1"/>
      <c r="AE2" s="4"/>
      <c r="AF2" s="1"/>
      <c r="AG2" s="1"/>
      <c r="AH2" s="1"/>
      <c r="AI2" s="1"/>
      <c r="AJ2" s="1"/>
      <c r="AK2" s="1"/>
      <c r="AL2" s="4"/>
    </row>
    <row r="3" spans="1:38" x14ac:dyDescent="0.3">
      <c r="A3" s="4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1"/>
      <c r="Z3" s="1"/>
      <c r="AA3" s="1"/>
      <c r="AB3" s="1"/>
      <c r="AC3" s="1"/>
      <c r="AD3" s="1"/>
      <c r="AE3" s="4"/>
      <c r="AF3" s="1"/>
      <c r="AG3" s="1"/>
      <c r="AH3" s="1"/>
      <c r="AI3" s="1"/>
      <c r="AJ3" s="1"/>
      <c r="AK3" s="1"/>
      <c r="AL3" s="4"/>
    </row>
    <row r="4" spans="1:38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/>
      <c r="Y4" s="1"/>
      <c r="Z4" s="2"/>
      <c r="AA4" s="2"/>
      <c r="AB4" s="2"/>
      <c r="AC4" s="2"/>
      <c r="AD4" s="1"/>
      <c r="AE4" s="4"/>
      <c r="AF4" s="1"/>
      <c r="AG4" s="2"/>
      <c r="AH4" s="2"/>
      <c r="AI4" s="2"/>
      <c r="AJ4" s="2"/>
      <c r="AK4" s="1"/>
      <c r="AL4" s="4"/>
    </row>
    <row r="5" spans="1:38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"/>
      <c r="Y5" s="1"/>
      <c r="Z5" s="1"/>
      <c r="AA5" s="1"/>
      <c r="AB5" s="1"/>
      <c r="AC5" s="1"/>
      <c r="AD5" s="1"/>
      <c r="AE5" s="4"/>
      <c r="AF5" s="1"/>
      <c r="AG5" s="1"/>
      <c r="AH5" s="1"/>
      <c r="AI5" s="1"/>
      <c r="AJ5" s="1"/>
      <c r="AK5" s="1"/>
      <c r="AL5" s="4"/>
    </row>
    <row r="6" spans="1:38" ht="11.4" customHeight="1" x14ac:dyDescent="0.3">
      <c r="A6" s="4"/>
      <c r="B6" s="1"/>
      <c r="C6" s="108" t="s">
        <v>39</v>
      </c>
      <c r="D6" s="10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"/>
      <c r="Y6" s="1"/>
      <c r="Z6" s="1"/>
      <c r="AA6" s="1"/>
      <c r="AB6" s="1"/>
      <c r="AC6" s="1"/>
      <c r="AD6" s="1"/>
      <c r="AE6" s="4"/>
      <c r="AF6" s="1"/>
      <c r="AG6" s="1"/>
      <c r="AH6" s="1"/>
      <c r="AI6" s="1"/>
      <c r="AJ6" s="1"/>
      <c r="AK6" s="1"/>
      <c r="AL6" s="4"/>
    </row>
    <row r="7" spans="1:38" x14ac:dyDescent="0.3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/>
      <c r="Y7" s="1"/>
      <c r="Z7" s="1"/>
      <c r="AA7" s="1"/>
      <c r="AB7" s="1"/>
      <c r="AC7" s="1"/>
      <c r="AD7" s="1"/>
      <c r="AE7" s="4"/>
      <c r="AF7" s="1"/>
      <c r="AG7" s="1"/>
      <c r="AH7" s="1"/>
      <c r="AI7" s="1"/>
      <c r="AJ7" s="1"/>
      <c r="AK7" s="1"/>
      <c r="AL7" s="4"/>
    </row>
    <row r="8" spans="1:38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"/>
      <c r="Y8" s="1"/>
      <c r="Z8" s="1"/>
      <c r="AA8" s="1"/>
      <c r="AB8" s="1"/>
      <c r="AC8" s="1"/>
      <c r="AD8" s="1"/>
      <c r="AE8" s="4"/>
      <c r="AF8" s="1"/>
      <c r="AG8" s="1"/>
      <c r="AH8" s="1"/>
      <c r="AI8" s="1"/>
      <c r="AJ8" s="1"/>
      <c r="AK8" s="1"/>
      <c r="AL8" s="4"/>
    </row>
    <row r="9" spans="1:38" ht="14.4" customHeight="1" x14ac:dyDescent="0.3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/>
      <c r="Y9" s="3"/>
      <c r="Z9" s="1" t="s">
        <v>60</v>
      </c>
      <c r="AA9" s="1"/>
      <c r="AB9" s="1"/>
      <c r="AC9" s="1" t="s">
        <v>63</v>
      </c>
      <c r="AD9" s="1"/>
      <c r="AE9" s="4"/>
      <c r="AF9" s="3"/>
      <c r="AG9" s="1" t="s">
        <v>60</v>
      </c>
      <c r="AH9" s="1"/>
      <c r="AI9" s="1"/>
      <c r="AJ9" s="1" t="s">
        <v>63</v>
      </c>
      <c r="AK9" s="1"/>
      <c r="AL9" s="4"/>
    </row>
    <row r="10" spans="1:38" x14ac:dyDescent="0.3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"/>
      <c r="Y10" s="3"/>
      <c r="Z10" s="1" t="s">
        <v>53</v>
      </c>
      <c r="AA10" s="1"/>
      <c r="AB10" s="1" t="s">
        <v>54</v>
      </c>
      <c r="AC10" s="1" t="s">
        <v>55</v>
      </c>
      <c r="AD10" s="1"/>
      <c r="AE10" s="4"/>
      <c r="AF10" s="3"/>
      <c r="AG10" s="1"/>
      <c r="AH10" s="1" t="s">
        <v>53</v>
      </c>
      <c r="AI10" s="1" t="s">
        <v>54</v>
      </c>
      <c r="AJ10" s="1" t="s">
        <v>68</v>
      </c>
      <c r="AK10" s="1"/>
      <c r="AL10" s="4"/>
    </row>
    <row r="11" spans="1:38" ht="14.4" customHeight="1" x14ac:dyDescent="0.3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"/>
      <c r="Y11" s="3"/>
      <c r="Z11" s="1" t="s">
        <v>61</v>
      </c>
      <c r="AA11" s="1"/>
      <c r="AB11" s="1"/>
      <c r="AC11" s="1" t="s">
        <v>62</v>
      </c>
      <c r="AD11" s="1"/>
      <c r="AE11" s="4"/>
      <c r="AF11" s="3"/>
      <c r="AG11" s="1"/>
      <c r="AH11" s="1" t="s">
        <v>61</v>
      </c>
      <c r="AI11" s="1"/>
      <c r="AJ11" s="1" t="s">
        <v>62</v>
      </c>
      <c r="AK11" s="1"/>
      <c r="AL11" s="4"/>
    </row>
    <row r="12" spans="1:38" x14ac:dyDescent="0.3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4"/>
      <c r="Y12" s="3"/>
      <c r="Z12" s="1" t="s">
        <v>64</v>
      </c>
      <c r="AA12" s="1"/>
      <c r="AB12" s="1"/>
      <c r="AC12" s="1" t="s">
        <v>62</v>
      </c>
      <c r="AD12" s="1"/>
      <c r="AE12" s="7"/>
      <c r="AF12" s="3"/>
      <c r="AG12" s="1"/>
      <c r="AH12" s="1" t="s">
        <v>64</v>
      </c>
      <c r="AI12" s="1"/>
      <c r="AJ12" s="1" t="s">
        <v>62</v>
      </c>
      <c r="AK12" s="1"/>
      <c r="AL12" s="7"/>
    </row>
    <row r="13" spans="1:38" ht="17.399999999999999" customHeight="1" thickBot="1" x14ac:dyDescent="0.3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 t="s">
        <v>127</v>
      </c>
      <c r="Q13" s="17" t="s">
        <v>128</v>
      </c>
      <c r="R13" s="17"/>
      <c r="S13" s="1"/>
      <c r="T13" s="17" t="s">
        <v>127</v>
      </c>
      <c r="U13" s="17" t="s">
        <v>128</v>
      </c>
      <c r="V13" s="1"/>
      <c r="W13" s="1"/>
      <c r="X13" s="4"/>
      <c r="Y13" s="3"/>
      <c r="Z13" s="1" t="s">
        <v>65</v>
      </c>
      <c r="AA13" s="1"/>
      <c r="AB13" s="1"/>
      <c r="AC13" s="1"/>
      <c r="AD13" s="8"/>
      <c r="AE13" s="7"/>
      <c r="AF13" s="3"/>
      <c r="AG13" s="1"/>
      <c r="AH13" s="1" t="s">
        <v>65</v>
      </c>
      <c r="AI13" s="1"/>
      <c r="AJ13" s="1"/>
      <c r="AK13" s="8"/>
      <c r="AL13" s="7"/>
    </row>
    <row r="14" spans="1:38" ht="15" thickBot="1" x14ac:dyDescent="0.35">
      <c r="A14" s="4"/>
      <c r="B14" s="1"/>
      <c r="C14" s="1"/>
      <c r="D14" s="1"/>
      <c r="E14" s="109" t="s">
        <v>52</v>
      </c>
      <c r="F14" s="110"/>
      <c r="G14" s="6"/>
      <c r="H14" s="1"/>
      <c r="I14" s="1"/>
      <c r="J14" s="1"/>
      <c r="K14" s="111" t="s">
        <v>125</v>
      </c>
      <c r="L14" s="112"/>
      <c r="M14" s="6"/>
      <c r="N14" s="6"/>
      <c r="O14" s="6"/>
      <c r="P14" s="14">
        <v>112</v>
      </c>
      <c r="Q14" s="15">
        <v>585</v>
      </c>
      <c r="R14" s="6"/>
      <c r="S14" s="6"/>
      <c r="T14" s="14">
        <v>581</v>
      </c>
      <c r="U14" s="18">
        <v>121</v>
      </c>
      <c r="V14" s="2"/>
      <c r="W14" s="6"/>
      <c r="X14" s="4"/>
      <c r="Y14" s="3"/>
      <c r="Z14" s="1"/>
      <c r="AA14" s="1"/>
      <c r="AB14" s="1"/>
      <c r="AC14" s="1"/>
      <c r="AD14" s="8"/>
      <c r="AE14" s="7"/>
      <c r="AF14" s="3"/>
      <c r="AG14" s="1"/>
      <c r="AH14" s="1"/>
      <c r="AI14" s="1"/>
      <c r="AJ14" s="1"/>
      <c r="AK14" s="8"/>
      <c r="AL14" s="7"/>
    </row>
    <row r="15" spans="1:38" ht="15.6" customHeight="1" thickBot="1" x14ac:dyDescent="0.3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"/>
      <c r="Y15" s="3"/>
      <c r="Z15" s="1"/>
      <c r="AA15" s="1"/>
      <c r="AB15" s="1"/>
      <c r="AC15" s="1"/>
      <c r="AD15" s="8"/>
      <c r="AE15" s="7"/>
      <c r="AF15" s="3"/>
      <c r="AG15" s="1"/>
      <c r="AH15" s="1"/>
      <c r="AI15" s="1"/>
      <c r="AJ15" s="1"/>
      <c r="AK15" s="8"/>
      <c r="AL15" s="7"/>
    </row>
    <row r="16" spans="1:38" ht="15" thickBot="1" x14ac:dyDescent="0.35">
      <c r="A16" s="4"/>
      <c r="B16" s="1"/>
      <c r="C16" s="1"/>
      <c r="D16" s="1"/>
      <c r="E16" s="109" t="s">
        <v>1</v>
      </c>
      <c r="F16" s="110"/>
      <c r="G16" s="6"/>
      <c r="H16" s="1"/>
      <c r="I16" s="1"/>
      <c r="J16" s="1"/>
      <c r="K16" s="111" t="s">
        <v>126</v>
      </c>
      <c r="L16" s="112"/>
      <c r="M16" s="6"/>
      <c r="N16" s="6"/>
      <c r="O16" s="6"/>
      <c r="P16" s="14">
        <v>132</v>
      </c>
      <c r="Q16" s="15">
        <v>585</v>
      </c>
      <c r="R16" s="6"/>
      <c r="S16" s="6"/>
      <c r="T16" s="14">
        <v>581</v>
      </c>
      <c r="U16" s="18">
        <v>121</v>
      </c>
      <c r="V16" s="2"/>
      <c r="W16" s="1"/>
      <c r="X16" s="4"/>
      <c r="Y16" s="3"/>
      <c r="Z16" s="1"/>
      <c r="AA16" s="1"/>
      <c r="AB16" s="1"/>
      <c r="AC16" s="1"/>
      <c r="AD16" s="8"/>
      <c r="AE16" s="7"/>
      <c r="AF16" s="3"/>
      <c r="AG16" s="1"/>
      <c r="AH16" s="1"/>
      <c r="AI16" s="1"/>
      <c r="AJ16" s="1"/>
      <c r="AK16" s="8"/>
      <c r="AL16" s="7"/>
    </row>
    <row r="17" spans="1:38" ht="15" thickBot="1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4"/>
      <c r="Y17" s="3"/>
      <c r="Z17" s="1"/>
      <c r="AA17" s="1"/>
      <c r="AB17" s="1"/>
      <c r="AC17" s="1"/>
      <c r="AD17" s="8"/>
      <c r="AE17" s="7"/>
      <c r="AF17" s="3"/>
      <c r="AG17" s="1"/>
      <c r="AH17" s="1"/>
      <c r="AI17" s="1"/>
      <c r="AJ17" s="1"/>
      <c r="AK17" s="8"/>
      <c r="AL17" s="7"/>
    </row>
    <row r="18" spans="1:38" ht="15" thickBot="1" x14ac:dyDescent="0.35">
      <c r="A18" s="4"/>
      <c r="B18" s="1"/>
      <c r="C18" s="1"/>
      <c r="D18" s="1"/>
      <c r="E18" s="111" t="s">
        <v>121</v>
      </c>
      <c r="F18" s="112"/>
      <c r="G18" s="6"/>
      <c r="H18" s="1"/>
      <c r="I18" s="1"/>
      <c r="J18" s="1"/>
      <c r="K18" s="111" t="s">
        <v>57</v>
      </c>
      <c r="L18" s="112"/>
      <c r="M18" s="6"/>
      <c r="N18" s="6"/>
      <c r="O18" s="6"/>
      <c r="P18" s="14">
        <v>122</v>
      </c>
      <c r="Q18" s="15">
        <v>582</v>
      </c>
      <c r="R18" s="6"/>
      <c r="S18" s="6"/>
      <c r="T18" s="14">
        <v>581</v>
      </c>
      <c r="U18" s="18">
        <v>121</v>
      </c>
      <c r="V18" s="2"/>
      <c r="W18" s="1"/>
      <c r="X18" s="4"/>
      <c r="Y18" s="3"/>
      <c r="Z18" s="1"/>
      <c r="AA18" s="1"/>
      <c r="AB18" s="1"/>
      <c r="AC18" s="1"/>
      <c r="AD18" s="8"/>
      <c r="AE18" s="7"/>
      <c r="AF18" s="3"/>
      <c r="AG18" s="1"/>
      <c r="AH18" s="1"/>
      <c r="AI18" s="1"/>
      <c r="AJ18" s="1"/>
      <c r="AK18" s="8"/>
      <c r="AL18" s="7"/>
    </row>
    <row r="19" spans="1:38" ht="15" thickBo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/>
      <c r="Y19" s="3"/>
      <c r="Z19" s="1"/>
      <c r="AA19" s="1"/>
      <c r="AB19" s="1"/>
      <c r="AC19" s="1"/>
      <c r="AD19" s="8"/>
      <c r="AE19" s="7"/>
      <c r="AF19" s="3"/>
      <c r="AG19" s="1"/>
      <c r="AH19" s="1"/>
      <c r="AI19" s="1"/>
      <c r="AJ19" s="1"/>
      <c r="AK19" s="8"/>
      <c r="AL19" s="7"/>
    </row>
    <row r="20" spans="1:38" ht="14.4" customHeight="1" thickBot="1" x14ac:dyDescent="0.35">
      <c r="A20" s="4"/>
      <c r="B20" s="1"/>
      <c r="C20" s="1"/>
      <c r="D20" s="1"/>
      <c r="E20" s="111" t="s">
        <v>38</v>
      </c>
      <c r="F20" s="112"/>
      <c r="G20" s="1"/>
      <c r="H20" s="1"/>
      <c r="I20" s="1"/>
      <c r="J20" s="1"/>
      <c r="K20" s="111" t="s">
        <v>129</v>
      </c>
      <c r="L20" s="112"/>
      <c r="M20" s="6"/>
      <c r="N20" s="6"/>
      <c r="O20" s="1"/>
      <c r="P20" s="14">
        <v>123</v>
      </c>
      <c r="Q20" s="15">
        <v>583</v>
      </c>
      <c r="R20" s="6"/>
      <c r="S20" s="1"/>
      <c r="T20" s="14">
        <v>581</v>
      </c>
      <c r="U20" s="18">
        <v>121</v>
      </c>
      <c r="V20" s="1"/>
      <c r="W20" s="1"/>
      <c r="X20" s="4"/>
      <c r="Y20" s="3"/>
      <c r="Z20" s="1" t="s">
        <v>53</v>
      </c>
      <c r="AA20" s="1"/>
      <c r="AB20" s="1" t="s">
        <v>54</v>
      </c>
      <c r="AC20" s="1" t="s">
        <v>68</v>
      </c>
      <c r="AD20" s="8"/>
      <c r="AE20" s="7"/>
      <c r="AF20" s="3"/>
      <c r="AG20" s="1" t="s">
        <v>53</v>
      </c>
      <c r="AH20" s="1"/>
      <c r="AI20" s="1" t="s">
        <v>54</v>
      </c>
      <c r="AJ20" s="1" t="s">
        <v>55</v>
      </c>
      <c r="AK20" s="8"/>
      <c r="AL20" s="7"/>
    </row>
    <row r="21" spans="1:38" ht="15" thickBot="1" x14ac:dyDescent="0.3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"/>
      <c r="Y21" s="3"/>
      <c r="Z21" s="1" t="s">
        <v>53</v>
      </c>
      <c r="AA21" s="1"/>
      <c r="AB21" s="1" t="s">
        <v>58</v>
      </c>
      <c r="AC21" s="1" t="s">
        <v>59</v>
      </c>
      <c r="AD21" s="8"/>
      <c r="AE21" s="7"/>
      <c r="AF21" s="3"/>
      <c r="AG21" s="1" t="s">
        <v>53</v>
      </c>
      <c r="AH21" s="1"/>
      <c r="AI21" s="1" t="s">
        <v>296</v>
      </c>
      <c r="AJ21" s="1" t="s">
        <v>59</v>
      </c>
      <c r="AK21" s="8"/>
      <c r="AL21" s="7"/>
    </row>
    <row r="22" spans="1:38" ht="15" thickBot="1" x14ac:dyDescent="0.35">
      <c r="A22" s="4"/>
      <c r="B22" s="1"/>
      <c r="C22" s="1"/>
      <c r="D22" s="1"/>
      <c r="E22" s="111" t="s">
        <v>47</v>
      </c>
      <c r="F22" s="112"/>
      <c r="G22" s="1"/>
      <c r="H22" s="1"/>
      <c r="I22" s="1"/>
      <c r="J22" s="1"/>
      <c r="K22" s="114"/>
      <c r="L22" s="114"/>
      <c r="M22" s="6"/>
      <c r="N22" s="6"/>
      <c r="O22" s="6"/>
      <c r="P22" s="6"/>
      <c r="Q22" s="6"/>
      <c r="R22" s="6"/>
      <c r="S22" s="6"/>
      <c r="T22" s="6"/>
      <c r="U22" s="1"/>
      <c r="V22" s="1"/>
      <c r="W22" s="1"/>
      <c r="X22" s="4"/>
      <c r="Y22" s="3"/>
      <c r="Z22" s="1" t="s">
        <v>61</v>
      </c>
      <c r="AA22" s="1"/>
      <c r="AB22" s="1"/>
      <c r="AC22" s="1" t="s">
        <v>122</v>
      </c>
      <c r="AD22" s="8"/>
      <c r="AE22" s="7"/>
      <c r="AF22" s="3"/>
      <c r="AG22" s="1" t="s">
        <v>61</v>
      </c>
      <c r="AH22" s="1"/>
      <c r="AI22" s="1"/>
      <c r="AJ22" s="1" t="s">
        <v>122</v>
      </c>
      <c r="AK22" s="8"/>
      <c r="AL22" s="7"/>
    </row>
    <row r="23" spans="1:38" ht="15" customHeight="1" thickBot="1" x14ac:dyDescent="0.35">
      <c r="A23" s="4"/>
      <c r="B23" s="1"/>
      <c r="C23" s="1"/>
      <c r="D23" s="9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7" t="s">
        <v>127</v>
      </c>
      <c r="Q23" s="17" t="s">
        <v>128</v>
      </c>
      <c r="R23" s="17"/>
      <c r="S23" s="1"/>
      <c r="T23" s="17" t="s">
        <v>127</v>
      </c>
      <c r="U23" s="17" t="s">
        <v>128</v>
      </c>
      <c r="V23" s="1"/>
      <c r="W23" s="1"/>
      <c r="X23" s="4"/>
      <c r="Y23" s="3"/>
      <c r="Z23" s="1"/>
      <c r="AA23" s="1"/>
      <c r="AB23" s="1"/>
      <c r="AC23" s="1"/>
      <c r="AD23" s="8"/>
      <c r="AE23" s="7"/>
      <c r="AF23" s="3"/>
      <c r="AG23" s="1"/>
      <c r="AH23" s="1"/>
      <c r="AI23" s="1"/>
      <c r="AJ23" s="1"/>
      <c r="AK23" s="8"/>
      <c r="AL23" s="7"/>
    </row>
    <row r="24" spans="1:38" ht="15" thickBot="1" x14ac:dyDescent="0.35">
      <c r="A24" s="4"/>
      <c r="B24" s="1"/>
      <c r="C24" s="1"/>
      <c r="D24" s="9"/>
      <c r="E24" s="9"/>
      <c r="F24" s="9"/>
      <c r="G24" s="1"/>
      <c r="H24" s="1"/>
      <c r="I24" s="1"/>
      <c r="J24" s="1"/>
      <c r="K24" s="111" t="s">
        <v>52</v>
      </c>
      <c r="L24" s="112"/>
      <c r="M24" s="6"/>
      <c r="N24" s="6"/>
      <c r="O24" s="6"/>
      <c r="P24" s="14">
        <v>501</v>
      </c>
      <c r="Q24" s="15">
        <v>112</v>
      </c>
      <c r="R24" s="6"/>
      <c r="S24" s="1"/>
      <c r="T24" s="23">
        <v>121</v>
      </c>
      <c r="U24" s="15">
        <v>581</v>
      </c>
      <c r="V24" s="1"/>
      <c r="W24" s="1"/>
      <c r="X24" s="4"/>
      <c r="Y24" s="1"/>
      <c r="Z24" s="1"/>
      <c r="AA24" s="1"/>
      <c r="AB24" s="8"/>
      <c r="AC24" s="8"/>
      <c r="AD24" s="8"/>
      <c r="AE24" s="7"/>
      <c r="AF24" s="1"/>
      <c r="AG24" s="1"/>
      <c r="AH24" s="1"/>
      <c r="AI24" s="8"/>
      <c r="AJ24" s="8"/>
      <c r="AK24" s="8"/>
      <c r="AL24" s="7"/>
    </row>
    <row r="25" spans="1:38" ht="15" thickBot="1" x14ac:dyDescent="0.35">
      <c r="A25" s="4"/>
      <c r="B25" s="1"/>
      <c r="C25" s="25" t="s">
        <v>136</v>
      </c>
      <c r="D25" s="9"/>
      <c r="E25" s="9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  <c r="T25" s="1"/>
      <c r="U25" s="1"/>
      <c r="V25" s="1"/>
      <c r="W25" s="1"/>
      <c r="X25" s="4"/>
      <c r="Y25" s="1"/>
      <c r="Z25" s="1"/>
      <c r="AA25" s="1"/>
      <c r="AB25" s="8"/>
      <c r="AC25" s="8"/>
      <c r="AD25" s="8"/>
      <c r="AE25" s="7"/>
      <c r="AF25" s="1"/>
      <c r="AG25" s="1"/>
      <c r="AH25" s="1"/>
      <c r="AI25" s="8"/>
      <c r="AJ25" s="8"/>
      <c r="AK25" s="8"/>
      <c r="AL25" s="7"/>
    </row>
    <row r="26" spans="1:38" ht="15" customHeight="1" thickBot="1" x14ac:dyDescent="0.35">
      <c r="A26" s="4"/>
      <c r="B26" s="1"/>
      <c r="C26" s="1"/>
      <c r="D26" s="9"/>
      <c r="E26" s="9"/>
      <c r="F26" s="9"/>
      <c r="G26" s="1"/>
      <c r="H26" s="1"/>
      <c r="I26" s="1"/>
      <c r="J26" s="1"/>
      <c r="K26" s="111" t="s">
        <v>130</v>
      </c>
      <c r="L26" s="112"/>
      <c r="M26" s="6"/>
      <c r="N26" s="6"/>
      <c r="O26" s="6"/>
      <c r="P26" s="14">
        <v>501</v>
      </c>
      <c r="Q26" s="15">
        <v>132</v>
      </c>
      <c r="R26" s="6"/>
      <c r="S26" s="1"/>
      <c r="T26" s="23">
        <v>121</v>
      </c>
      <c r="U26" s="15">
        <v>581</v>
      </c>
      <c r="V26" s="1"/>
      <c r="W26" s="1"/>
      <c r="X26" s="4"/>
      <c r="Y26" s="1"/>
      <c r="Z26" s="1"/>
      <c r="AA26" s="1"/>
      <c r="AB26" s="1"/>
      <c r="AC26" s="1"/>
      <c r="AD26" s="1"/>
      <c r="AE26" s="4"/>
      <c r="AF26" s="1"/>
      <c r="AG26" s="1"/>
      <c r="AH26" s="1"/>
      <c r="AI26" s="1"/>
      <c r="AJ26" s="1"/>
      <c r="AK26" s="1"/>
      <c r="AL26" s="4"/>
    </row>
    <row r="27" spans="1:38" ht="15" thickBot="1" x14ac:dyDescent="0.35">
      <c r="A27" s="4"/>
      <c r="B27" s="1"/>
      <c r="C27" s="1"/>
      <c r="D27" s="9"/>
      <c r="E27" s="9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  <c r="T27" s="1"/>
      <c r="U27" s="1"/>
      <c r="V27" s="1"/>
      <c r="W27" s="1"/>
      <c r="X27" s="4"/>
      <c r="Y27" s="1"/>
      <c r="Z27" s="1"/>
      <c r="AA27" s="1"/>
      <c r="AB27" s="1"/>
      <c r="AC27" s="1"/>
      <c r="AD27" s="1"/>
      <c r="AE27" s="4"/>
      <c r="AF27" s="1"/>
      <c r="AG27" s="1"/>
      <c r="AH27" s="1"/>
      <c r="AI27" s="1"/>
      <c r="AJ27" s="1"/>
      <c r="AK27" s="1"/>
      <c r="AL27" s="4"/>
    </row>
    <row r="28" spans="1:38" ht="15" customHeight="1" thickBot="1" x14ac:dyDescent="0.35">
      <c r="A28" s="4"/>
      <c r="B28" s="1"/>
      <c r="C28" s="1"/>
      <c r="D28" s="9"/>
      <c r="E28" s="9"/>
      <c r="F28" s="9"/>
      <c r="G28" s="1"/>
      <c r="H28" s="1"/>
      <c r="I28" s="1"/>
      <c r="J28" s="1"/>
      <c r="K28" s="111" t="s">
        <v>57</v>
      </c>
      <c r="L28" s="112"/>
      <c r="M28" s="6"/>
      <c r="N28" s="6"/>
      <c r="O28" s="6"/>
      <c r="P28" s="14">
        <v>582</v>
      </c>
      <c r="Q28" s="15">
        <v>122</v>
      </c>
      <c r="R28" s="6"/>
      <c r="S28" s="1"/>
      <c r="T28" s="23">
        <v>121</v>
      </c>
      <c r="U28" s="15">
        <v>581</v>
      </c>
      <c r="V28" s="1"/>
      <c r="W28" s="1"/>
      <c r="X28" s="4"/>
      <c r="Y28" s="1"/>
      <c r="Z28" s="1"/>
      <c r="AA28" s="1"/>
      <c r="AB28" s="1"/>
      <c r="AC28" s="1"/>
      <c r="AD28" s="1"/>
      <c r="AE28" s="4"/>
      <c r="AF28" s="1"/>
      <c r="AG28" s="1"/>
      <c r="AH28" s="1"/>
      <c r="AI28" s="1"/>
      <c r="AJ28" s="1"/>
      <c r="AK28" s="1"/>
      <c r="AL28" s="4"/>
    </row>
    <row r="29" spans="1:38" ht="15" thickBot="1" x14ac:dyDescent="0.35">
      <c r="A29" s="4"/>
      <c r="B29" s="1"/>
      <c r="C29" s="2" t="s">
        <v>133</v>
      </c>
      <c r="D29" s="24" t="s">
        <v>134</v>
      </c>
      <c r="E29" s="9"/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  <c r="T29" s="1"/>
      <c r="U29" s="1"/>
      <c r="V29" s="1"/>
      <c r="W29" s="1"/>
      <c r="X29" s="4"/>
      <c r="Y29" s="1"/>
      <c r="Z29" s="1"/>
      <c r="AA29" s="1"/>
      <c r="AB29" s="1"/>
      <c r="AC29" s="1"/>
      <c r="AD29" s="1"/>
      <c r="AE29" s="4"/>
      <c r="AF29" s="1"/>
      <c r="AG29" s="1"/>
      <c r="AH29" s="1"/>
      <c r="AI29" s="1"/>
      <c r="AJ29" s="1"/>
      <c r="AK29" s="1"/>
      <c r="AL29" s="4"/>
    </row>
    <row r="30" spans="1:38" ht="15" thickBot="1" x14ac:dyDescent="0.35">
      <c r="A30" s="4"/>
      <c r="B30" s="1"/>
      <c r="C30" s="1" t="s">
        <v>37</v>
      </c>
      <c r="D30" s="9" t="s">
        <v>59</v>
      </c>
      <c r="E30" s="9"/>
      <c r="F30" s="9"/>
      <c r="G30" s="1"/>
      <c r="H30" s="1"/>
      <c r="I30" s="1"/>
      <c r="J30" s="1"/>
      <c r="K30" s="111" t="s">
        <v>129</v>
      </c>
      <c r="L30" s="112"/>
      <c r="M30" s="6"/>
      <c r="N30" s="6"/>
      <c r="O30" s="6"/>
      <c r="P30" s="14">
        <v>583</v>
      </c>
      <c r="Q30" s="15">
        <v>123</v>
      </c>
      <c r="R30" s="6"/>
      <c r="S30" s="1"/>
      <c r="T30" s="23">
        <v>121</v>
      </c>
      <c r="U30" s="15">
        <v>581</v>
      </c>
      <c r="V30" s="1"/>
      <c r="W30" s="1"/>
      <c r="X30" s="4"/>
      <c r="Y30" s="1"/>
      <c r="Z30" s="1" t="s">
        <v>66</v>
      </c>
      <c r="AA30" s="1"/>
      <c r="AB30" s="1"/>
      <c r="AC30" s="26">
        <v>121</v>
      </c>
      <c r="AD30" s="1"/>
      <c r="AE30" s="4"/>
      <c r="AF30" s="1"/>
      <c r="AG30" s="1" t="s">
        <v>66</v>
      </c>
      <c r="AH30" s="1"/>
      <c r="AI30" s="1"/>
      <c r="AJ30" s="26">
        <v>121</v>
      </c>
      <c r="AK30" s="1"/>
      <c r="AL30" s="4"/>
    </row>
    <row r="31" spans="1:38" ht="15" customHeight="1" x14ac:dyDescent="0.3">
      <c r="A31" s="4"/>
      <c r="B31" s="1"/>
      <c r="C31" s="1"/>
      <c r="D31" s="9"/>
      <c r="E31" s="9"/>
      <c r="F31" s="113" t="s">
        <v>200</v>
      </c>
      <c r="G31" s="1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1"/>
      <c r="Z31" s="1" t="s">
        <v>53</v>
      </c>
      <c r="AA31" s="1"/>
      <c r="AB31" s="1" t="s">
        <v>54</v>
      </c>
      <c r="AC31" s="1" t="s">
        <v>68</v>
      </c>
      <c r="AD31" s="1"/>
      <c r="AE31" s="4"/>
      <c r="AF31" s="1"/>
      <c r="AG31" s="1" t="s">
        <v>53</v>
      </c>
      <c r="AH31" s="1"/>
      <c r="AI31" s="1" t="s">
        <v>54</v>
      </c>
      <c r="AJ31" s="1" t="s">
        <v>55</v>
      </c>
      <c r="AK31" s="1"/>
      <c r="AL31" s="4"/>
    </row>
    <row r="32" spans="1:38" ht="15" customHeight="1" thickBot="1" x14ac:dyDescent="0.35">
      <c r="A32" s="4"/>
      <c r="B32" s="1"/>
      <c r="C32" s="1"/>
      <c r="D32" s="9"/>
      <c r="E32" s="9"/>
      <c r="F32" s="113"/>
      <c r="G32" s="1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1"/>
      <c r="Z32" s="1" t="s">
        <v>53</v>
      </c>
      <c r="AA32" s="1"/>
      <c r="AB32" s="1" t="s">
        <v>58</v>
      </c>
      <c r="AC32" s="1" t="s">
        <v>59</v>
      </c>
      <c r="AD32" s="1"/>
      <c r="AE32" s="4"/>
      <c r="AF32" s="1"/>
      <c r="AG32" s="1" t="s">
        <v>53</v>
      </c>
      <c r="AH32" s="1"/>
      <c r="AI32" s="1" t="s">
        <v>58</v>
      </c>
      <c r="AJ32" s="1" t="s">
        <v>59</v>
      </c>
      <c r="AK32" s="1"/>
      <c r="AL32" s="4"/>
    </row>
    <row r="33" spans="1:38" ht="15" customHeight="1" thickBot="1" x14ac:dyDescent="0.35">
      <c r="A33" s="4"/>
      <c r="B33" s="1"/>
      <c r="C33" s="1"/>
      <c r="D33" s="9"/>
      <c r="E33" s="9"/>
      <c r="F33" s="113"/>
      <c r="G33" s="113"/>
      <c r="H33" s="1"/>
      <c r="I33" s="1"/>
      <c r="J33" s="1"/>
      <c r="K33" s="1"/>
      <c r="L33" s="1"/>
      <c r="M33" s="1"/>
      <c r="N33" s="1"/>
      <c r="O33" s="1"/>
      <c r="P33" s="14" t="s">
        <v>131</v>
      </c>
      <c r="Q33" s="15">
        <v>321</v>
      </c>
      <c r="R33" s="6"/>
      <c r="S33" s="1"/>
      <c r="T33" s="23">
        <v>121</v>
      </c>
      <c r="U33" s="15">
        <v>581</v>
      </c>
      <c r="V33" s="1"/>
      <c r="W33" s="1"/>
      <c r="X33" s="4"/>
      <c r="Y33" s="1"/>
      <c r="Z33" s="1"/>
      <c r="AA33" s="1"/>
      <c r="AB33" s="1"/>
      <c r="AC33" s="1"/>
      <c r="AD33" s="1"/>
      <c r="AE33" s="4"/>
      <c r="AF33" s="1"/>
      <c r="AG33" s="1"/>
      <c r="AH33" s="1"/>
      <c r="AI33" s="1"/>
      <c r="AJ33" s="1"/>
      <c r="AK33" s="1"/>
      <c r="AL33" s="4"/>
    </row>
    <row r="34" spans="1:38" ht="15" customHeight="1" x14ac:dyDescent="0.3">
      <c r="A34" s="4"/>
      <c r="B34" s="1"/>
      <c r="C34" s="2" t="s">
        <v>133</v>
      </c>
      <c r="D34" s="24" t="s">
        <v>134</v>
      </c>
      <c r="E34" s="9"/>
      <c r="F34" s="113"/>
      <c r="G34" s="1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5" customHeight="1" x14ac:dyDescent="0.3">
      <c r="A35" s="4"/>
      <c r="B35" s="1"/>
      <c r="C35" s="115" t="s">
        <v>135</v>
      </c>
      <c r="D35" s="1" t="s">
        <v>59</v>
      </c>
      <c r="E35" s="1"/>
      <c r="F35" s="113"/>
      <c r="G35" s="1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/>
      <c r="Y35" s="1"/>
      <c r="Z35" s="1"/>
      <c r="AA35" s="1"/>
      <c r="AB35" s="1"/>
      <c r="AC35" s="1"/>
      <c r="AD35" s="1"/>
      <c r="AE35" s="4"/>
      <c r="AF35" s="1"/>
      <c r="AG35" s="1"/>
      <c r="AH35" s="1"/>
      <c r="AI35" s="1"/>
      <c r="AJ35" s="1"/>
      <c r="AK35" s="1"/>
      <c r="AL35" s="4"/>
    </row>
    <row r="36" spans="1:38" ht="15" customHeight="1" x14ac:dyDescent="0.3">
      <c r="A36" s="4"/>
      <c r="B36" s="1"/>
      <c r="C36" s="115"/>
      <c r="D36" s="9"/>
      <c r="E36" s="9"/>
      <c r="F36" s="113"/>
      <c r="G36" s="113"/>
      <c r="H36" s="1"/>
      <c r="I36" s="1"/>
      <c r="J36" s="1"/>
      <c r="K36" s="1"/>
      <c r="L36" s="1"/>
      <c r="M36" s="1"/>
      <c r="N36" s="1"/>
      <c r="O36" s="1"/>
      <c r="P36" s="114" t="s">
        <v>132</v>
      </c>
      <c r="Q36" s="114"/>
      <c r="R36" s="114"/>
      <c r="S36" s="114"/>
      <c r="T36" s="114"/>
      <c r="U36" s="114"/>
      <c r="V36" s="114"/>
      <c r="W36" s="114"/>
      <c r="X36" s="4"/>
      <c r="Y36" s="1"/>
      <c r="Z36" s="1"/>
      <c r="AA36" s="1"/>
      <c r="AB36" s="1"/>
      <c r="AC36" s="1"/>
      <c r="AD36" s="1"/>
      <c r="AE36" s="4"/>
      <c r="AF36" s="1"/>
      <c r="AG36" s="1"/>
      <c r="AH36" s="1"/>
      <c r="AI36" s="1"/>
      <c r="AJ36" s="1"/>
      <c r="AK36" s="1"/>
      <c r="AL36" s="4"/>
    </row>
    <row r="37" spans="1:38" ht="15" customHeight="1" x14ac:dyDescent="0.3">
      <c r="A37" s="4"/>
      <c r="B37" s="1"/>
      <c r="C37" s="16"/>
      <c r="D37" s="9"/>
      <c r="E37" s="9"/>
      <c r="F37" s="113"/>
      <c r="G37" s="113"/>
      <c r="H37" s="1"/>
      <c r="I37" s="1"/>
      <c r="J37" s="1"/>
      <c r="K37" s="1"/>
      <c r="L37" s="1"/>
      <c r="M37" s="1"/>
      <c r="N37" s="1"/>
      <c r="O37" s="1"/>
      <c r="P37" s="6"/>
      <c r="Q37" s="6"/>
      <c r="R37" s="6"/>
      <c r="S37" s="6"/>
      <c r="T37" s="6"/>
      <c r="U37" s="6"/>
      <c r="V37" s="6"/>
      <c r="W37" s="6"/>
      <c r="X37" s="4"/>
      <c r="Y37" s="1"/>
      <c r="Z37" s="1"/>
      <c r="AA37" s="1"/>
      <c r="AB37" s="1"/>
      <c r="AC37" s="1"/>
      <c r="AD37" s="1"/>
      <c r="AE37" s="4"/>
      <c r="AF37" s="1"/>
      <c r="AG37" s="1"/>
      <c r="AH37" s="1"/>
      <c r="AI37" s="1"/>
      <c r="AJ37" s="1"/>
      <c r="AK37" s="1"/>
      <c r="AL37" s="4"/>
    </row>
    <row r="38" spans="1:38" ht="15" thickBot="1" x14ac:dyDescent="0.35">
      <c r="A38" s="4"/>
      <c r="B38" s="1"/>
      <c r="C38" s="1"/>
      <c r="D38" s="9"/>
      <c r="E38" s="9"/>
      <c r="F38" s="113"/>
      <c r="G38" s="1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/>
      <c r="Y38" s="124" t="s">
        <v>137</v>
      </c>
      <c r="Z38" s="124"/>
      <c r="AA38" s="124"/>
      <c r="AB38" s="124"/>
      <c r="AC38" s="124"/>
      <c r="AD38" s="124"/>
      <c r="AE38" s="4"/>
      <c r="AF38" s="1"/>
      <c r="AG38" s="1"/>
      <c r="AH38" s="1"/>
      <c r="AI38" s="1"/>
      <c r="AJ38" s="1"/>
      <c r="AK38" s="1"/>
      <c r="AL38" s="4"/>
    </row>
    <row r="39" spans="1:38" ht="15" thickBot="1" x14ac:dyDescent="0.35">
      <c r="A39" s="4"/>
      <c r="B39" s="1"/>
      <c r="C39" s="22"/>
      <c r="D39" s="22"/>
      <c r="E39" s="2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"/>
      <c r="Y39" s="124"/>
      <c r="Z39" s="124"/>
      <c r="AA39" s="124"/>
      <c r="AB39" s="124"/>
      <c r="AC39" s="124"/>
      <c r="AD39" s="124"/>
      <c r="AE39" s="4"/>
      <c r="AF39" s="1"/>
      <c r="AG39" s="28" t="s">
        <v>140</v>
      </c>
      <c r="AH39" s="29"/>
      <c r="AI39" s="29"/>
      <c r="AJ39" s="30"/>
      <c r="AK39" s="1"/>
      <c r="AL39" s="4"/>
    </row>
    <row r="40" spans="1:38" ht="15" thickBot="1" x14ac:dyDescent="0.35">
      <c r="A40" s="4"/>
      <c r="B40" s="4"/>
      <c r="C40" s="27"/>
      <c r="D40" s="27"/>
      <c r="E40" s="2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15" t="s">
        <v>138</v>
      </c>
      <c r="Z40" s="115"/>
      <c r="AA40" s="115"/>
      <c r="AB40" s="115"/>
      <c r="AC40" s="115"/>
      <c r="AD40" s="115"/>
      <c r="AE40" s="4"/>
      <c r="AF40" s="1"/>
      <c r="AG40" s="1"/>
      <c r="AH40" s="1"/>
      <c r="AI40" s="1"/>
      <c r="AJ40" s="1"/>
      <c r="AK40" s="1"/>
      <c r="AL40" s="4"/>
    </row>
    <row r="41" spans="1:38" ht="15" thickBot="1" x14ac:dyDescent="0.35">
      <c r="A41" s="4"/>
      <c r="B41" s="1"/>
      <c r="C41" s="1"/>
      <c r="D41" s="1"/>
      <c r="E41" s="119"/>
      <c r="F41" s="119"/>
      <c r="G41" s="19"/>
      <c r="H41" s="19"/>
      <c r="I41" s="119"/>
      <c r="J41" s="119"/>
      <c r="K41" s="1"/>
      <c r="L41" s="19"/>
      <c r="M41" s="119"/>
      <c r="N41" s="119"/>
      <c r="O41" s="119"/>
      <c r="P41" s="119"/>
      <c r="Q41" s="19"/>
      <c r="R41" s="21"/>
      <c r="S41" s="120" t="s">
        <v>150</v>
      </c>
      <c r="T41" s="121"/>
      <c r="U41" s="121"/>
      <c r="V41" s="121"/>
      <c r="W41" s="121"/>
      <c r="X41" s="21"/>
      <c r="Y41" s="115"/>
      <c r="Z41" s="115"/>
      <c r="AA41" s="115"/>
      <c r="AB41" s="115"/>
      <c r="AC41" s="115"/>
      <c r="AD41" s="115"/>
      <c r="AE41" s="4"/>
      <c r="AF41" s="1"/>
      <c r="AG41" s="28" t="s">
        <v>139</v>
      </c>
      <c r="AH41" s="29"/>
      <c r="AI41" s="29"/>
      <c r="AJ41" s="30"/>
      <c r="AK41" s="1"/>
      <c r="AL41" s="4"/>
    </row>
    <row r="42" spans="1:38" x14ac:dyDescent="0.3">
      <c r="A42" s="4"/>
      <c r="B42" s="22" t="s">
        <v>108</v>
      </c>
      <c r="C42" s="22"/>
      <c r="D42" s="22"/>
      <c r="E42" s="2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/>
      <c r="S42" s="121"/>
      <c r="T42" s="121"/>
      <c r="U42" s="121"/>
      <c r="V42" s="121"/>
      <c r="W42" s="121"/>
      <c r="X42" s="4"/>
      <c r="Y42" s="2" t="s">
        <v>149</v>
      </c>
      <c r="Z42" s="1"/>
      <c r="AA42" s="1"/>
      <c r="AB42" s="1"/>
      <c r="AC42" s="1"/>
      <c r="AD42" s="1"/>
      <c r="AE42" s="4"/>
      <c r="AF42" s="1"/>
      <c r="AG42" s="1"/>
      <c r="AH42" s="1"/>
      <c r="AI42" s="1"/>
      <c r="AJ42" s="1"/>
      <c r="AK42" s="1"/>
      <c r="AL42" s="4"/>
    </row>
    <row r="43" spans="1:38" x14ac:dyDescent="0.3">
      <c r="A43" s="4"/>
      <c r="B43" s="1"/>
      <c r="C43" s="22"/>
      <c r="D43" s="22"/>
      <c r="E43" s="2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4"/>
      <c r="S43" s="121"/>
      <c r="T43" s="121"/>
      <c r="U43" s="121"/>
      <c r="V43" s="121"/>
      <c r="W43" s="121"/>
      <c r="X43" s="4"/>
      <c r="Y43" s="1" t="s">
        <v>142</v>
      </c>
      <c r="Z43" s="1"/>
      <c r="AA43" s="1"/>
      <c r="AB43" s="1"/>
      <c r="AC43" s="1"/>
      <c r="AD43" s="1"/>
      <c r="AE43" s="4"/>
      <c r="AF43" s="4"/>
      <c r="AG43" s="4"/>
      <c r="AH43" s="4"/>
      <c r="AI43" s="4"/>
      <c r="AJ43" s="4"/>
      <c r="AK43" s="4"/>
      <c r="AL43" s="4"/>
    </row>
    <row r="44" spans="1:38" ht="15" thickBot="1" x14ac:dyDescent="0.35">
      <c r="A44" s="4"/>
      <c r="B44" s="1"/>
      <c r="C44" s="22"/>
      <c r="D44" s="22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4"/>
      <c r="S44" s="121"/>
      <c r="T44" s="121"/>
      <c r="U44" s="121"/>
      <c r="V44" s="121"/>
      <c r="W44" s="121"/>
      <c r="X44" s="4"/>
      <c r="Y44" s="1" t="s">
        <v>143</v>
      </c>
      <c r="Z44" s="1"/>
      <c r="AA44" s="1"/>
      <c r="AB44" s="1"/>
      <c r="AC44" s="1"/>
      <c r="AD44" s="1"/>
      <c r="AE44" s="1"/>
      <c r="AF44" s="1" t="s">
        <v>148</v>
      </c>
      <c r="AG44" s="1"/>
      <c r="AH44" s="1"/>
      <c r="AI44" s="1"/>
      <c r="AJ44" s="1"/>
      <c r="AK44" s="1"/>
      <c r="AL44" s="4"/>
    </row>
    <row r="45" spans="1:38" ht="15" thickBot="1" x14ac:dyDescent="0.35">
      <c r="A45" s="4"/>
      <c r="B45" s="1"/>
      <c r="C45" s="1"/>
      <c r="D45" s="1"/>
      <c r="E45" s="122" t="s">
        <v>107</v>
      </c>
      <c r="F45" s="123"/>
      <c r="G45" s="19"/>
      <c r="H45" s="19"/>
      <c r="I45" s="122" t="s">
        <v>107</v>
      </c>
      <c r="J45" s="123"/>
      <c r="K45" s="1"/>
      <c r="L45" s="19"/>
      <c r="M45" s="122" t="s">
        <v>107</v>
      </c>
      <c r="N45" s="123"/>
      <c r="O45" s="1"/>
      <c r="P45" s="1"/>
      <c r="Q45" s="1"/>
      <c r="R45" s="4"/>
      <c r="S45" s="121"/>
      <c r="T45" s="121"/>
      <c r="U45" s="121"/>
      <c r="V45" s="121"/>
      <c r="W45" s="121"/>
      <c r="X45" s="4"/>
      <c r="Y45" s="1" t="s">
        <v>144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4"/>
    </row>
    <row r="46" spans="1:38" x14ac:dyDescent="0.3">
      <c r="A46" s="4"/>
      <c r="B46" s="1"/>
      <c r="C46" s="1"/>
      <c r="D46" s="1"/>
      <c r="E46" s="20"/>
      <c r="F46" s="20"/>
      <c r="G46" s="19"/>
      <c r="H46" s="19"/>
      <c r="I46" s="20"/>
      <c r="J46" s="20"/>
      <c r="K46" s="1"/>
      <c r="L46" s="19"/>
      <c r="M46" s="20"/>
      <c r="N46" s="20"/>
      <c r="O46" s="1"/>
      <c r="P46" s="1"/>
      <c r="Q46" s="1"/>
      <c r="R46" s="4"/>
      <c r="S46" s="121"/>
      <c r="T46" s="121"/>
      <c r="U46" s="121"/>
      <c r="V46" s="121"/>
      <c r="W46" s="121"/>
      <c r="X46" s="4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4"/>
    </row>
    <row r="47" spans="1:38" x14ac:dyDescent="0.3">
      <c r="A47" s="4"/>
      <c r="B47" s="4"/>
      <c r="C47" s="4"/>
      <c r="D47" s="4"/>
      <c r="E47" s="32"/>
      <c r="F47" s="32"/>
      <c r="G47" s="21"/>
      <c r="H47" s="21"/>
      <c r="I47" s="32"/>
      <c r="J47" s="32"/>
      <c r="K47" s="4"/>
      <c r="L47" s="21"/>
      <c r="M47" s="32"/>
      <c r="N47" s="32"/>
      <c r="O47" s="4"/>
      <c r="P47" s="4"/>
      <c r="Q47" s="4"/>
      <c r="R47" s="4"/>
      <c r="S47" s="4"/>
      <c r="T47" s="4"/>
      <c r="U47" s="4"/>
      <c r="V47" s="4"/>
      <c r="W47" s="4"/>
      <c r="X47" s="4"/>
      <c r="Y47" s="116" t="s">
        <v>147</v>
      </c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4"/>
    </row>
    <row r="48" spans="1:38" x14ac:dyDescent="0.3">
      <c r="A48" s="4"/>
      <c r="B48" s="1"/>
      <c r="C48" s="118" t="s">
        <v>146</v>
      </c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4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4"/>
    </row>
    <row r="49" spans="1:38" x14ac:dyDescent="0.3">
      <c r="A49" s="4"/>
      <c r="B49" s="1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4"/>
      <c r="Y49" s="116" t="s">
        <v>145</v>
      </c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4"/>
    </row>
    <row r="50" spans="1:38" x14ac:dyDescent="0.3">
      <c r="A50" s="4"/>
      <c r="B50" s="1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4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4"/>
    </row>
    <row r="51" spans="1:38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</sheetData>
  <mergeCells count="31">
    <mergeCell ref="C35:C36"/>
    <mergeCell ref="P36:W36"/>
    <mergeCell ref="Y47:AK47"/>
    <mergeCell ref="C48:W50"/>
    <mergeCell ref="Y49:AK49"/>
    <mergeCell ref="Y40:AD41"/>
    <mergeCell ref="E41:F41"/>
    <mergeCell ref="I41:J41"/>
    <mergeCell ref="M41:N41"/>
    <mergeCell ref="O41:P41"/>
    <mergeCell ref="S41:W46"/>
    <mergeCell ref="E45:F45"/>
    <mergeCell ref="I45:J45"/>
    <mergeCell ref="M45:N45"/>
    <mergeCell ref="Y38:AD39"/>
    <mergeCell ref="K26:L26"/>
    <mergeCell ref="K28:L28"/>
    <mergeCell ref="K30:L30"/>
    <mergeCell ref="F31:G38"/>
    <mergeCell ref="E18:F18"/>
    <mergeCell ref="K18:L18"/>
    <mergeCell ref="E20:F20"/>
    <mergeCell ref="K20:L20"/>
    <mergeCell ref="E22:F22"/>
    <mergeCell ref="K22:L22"/>
    <mergeCell ref="K24:L24"/>
    <mergeCell ref="C6:D6"/>
    <mergeCell ref="E14:F14"/>
    <mergeCell ref="K14:L14"/>
    <mergeCell ref="E16:F16"/>
    <mergeCell ref="K16:L16"/>
  </mergeCells>
  <hyperlinks>
    <hyperlink ref="E45" r:id="rId1" display="https://wiki.factorify.cz/ucetni/ekonomika/ocenene-skladove-pohyby" xr:uid="{EADAE440-771C-4FB6-AB5E-EE0A1D17A8CA}"/>
    <hyperlink ref="E45:F45" r:id="rId2" display="Klikni zde" xr:uid="{70C421FD-6EB5-4101-9037-725C51F39CC5}"/>
    <hyperlink ref="I45" r:id="rId3" display="https://wiki.factorify.cz/ucetni/ekonomika/ocenene-skladove-pohyby" xr:uid="{6571F64B-8AD0-4BA4-9118-A669D5E98424}"/>
    <hyperlink ref="I45:J45" r:id="rId4" display="Klikni zde" xr:uid="{C320F0D6-D0CD-4A9B-9D7B-11DD9A806B30}"/>
    <hyperlink ref="M45" r:id="rId5" display="https://wiki.factorify.cz/ucetni/ekonomika/ocenene-skladove-pohyby" xr:uid="{472817CC-380C-4074-ACD4-2569BE50E875}"/>
    <hyperlink ref="M45:N45" r:id="rId6" display="Klikni zde" xr:uid="{E5624AB9-55D8-4910-B9BD-14518A2750FF}"/>
  </hyperlinks>
  <pageMargins left="0.7" right="0.7" top="0.78740157499999996" bottom="0.78740157499999996" header="0.3" footer="0.3"/>
  <pageSetup paperSize="9" fitToHeight="0" orientation="landscape" r:id="rId7"/>
  <colBreaks count="1" manualBreakCount="1">
    <brk id="23" max="1048575" man="1"/>
  </colBreaks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4C21-B319-47D2-89FE-88E7E8BC3B5B}">
  <sheetPr>
    <tabColor theme="0" tint="-0.499984740745262"/>
  </sheetPr>
  <dimension ref="A1:P115"/>
  <sheetViews>
    <sheetView zoomScale="98" zoomScaleNormal="98" workbookViewId="0">
      <pane xSplit="1" topLeftCell="B1" activePane="topRight" state="frozen"/>
      <selection pane="topRight" activeCell="A42" sqref="A42"/>
    </sheetView>
  </sheetViews>
  <sheetFormatPr defaultRowHeight="14.4" x14ac:dyDescent="0.3"/>
  <cols>
    <col min="1" max="1" width="32.5546875" style="1" bestFit="1" customWidth="1"/>
    <col min="2" max="14" width="18.77734375" style="1" customWidth="1"/>
    <col min="15" max="15" width="10.5546875" style="1" bestFit="1" customWidth="1"/>
    <col min="16" max="16384" width="8.88671875" style="1"/>
  </cols>
  <sheetData>
    <row r="1" spans="1:16" x14ac:dyDescent="0.3">
      <c r="A1" s="66" t="s">
        <v>113</v>
      </c>
      <c r="B1" s="47">
        <v>190682.11021668901</v>
      </c>
      <c r="C1" s="47">
        <v>190682.11021668901</v>
      </c>
      <c r="D1" s="48">
        <f>B1-C1</f>
        <v>0</v>
      </c>
      <c r="F1" s="25" t="s">
        <v>151</v>
      </c>
    </row>
    <row r="2" spans="1:16" x14ac:dyDescent="0.3">
      <c r="B2" s="34"/>
      <c r="C2" s="34"/>
      <c r="D2" s="34"/>
    </row>
    <row r="3" spans="1:16" x14ac:dyDescent="0.3">
      <c r="A3" s="2"/>
      <c r="D3" s="36"/>
    </row>
    <row r="4" spans="1:16" x14ac:dyDescent="0.3">
      <c r="B4" s="99" t="s">
        <v>25</v>
      </c>
      <c r="C4" s="99" t="s">
        <v>26</v>
      </c>
      <c r="D4" s="99" t="s">
        <v>27</v>
      </c>
      <c r="E4" s="99" t="s">
        <v>28</v>
      </c>
      <c r="F4" s="99" t="s">
        <v>29</v>
      </c>
      <c r="G4" s="99" t="s">
        <v>30</v>
      </c>
      <c r="H4" s="99" t="s">
        <v>31</v>
      </c>
      <c r="I4" s="99" t="s">
        <v>32</v>
      </c>
      <c r="J4" s="99" t="s">
        <v>33</v>
      </c>
      <c r="K4" s="99" t="s">
        <v>34</v>
      </c>
      <c r="L4" s="99" t="s">
        <v>35</v>
      </c>
      <c r="M4" s="99" t="s">
        <v>36</v>
      </c>
    </row>
    <row r="5" spans="1:16" x14ac:dyDescent="0.3">
      <c r="A5" s="100" t="s">
        <v>153</v>
      </c>
      <c r="B5" s="37">
        <v>191733.17973827501</v>
      </c>
      <c r="C5" s="37">
        <v>189897.82508203399</v>
      </c>
      <c r="D5" s="37">
        <v>186819.90128767799</v>
      </c>
      <c r="E5" s="37">
        <v>188443.88981372601</v>
      </c>
      <c r="F5" s="37">
        <v>182815.03389168001</v>
      </c>
      <c r="G5" s="37">
        <v>162108.44324247399</v>
      </c>
      <c r="H5" s="37">
        <v>204778.87345429801</v>
      </c>
      <c r="I5" s="37">
        <v>183088.92539664701</v>
      </c>
      <c r="J5" s="37">
        <v>157707.57960780899</v>
      </c>
      <c r="K5" s="37">
        <v>160051.67653661899</v>
      </c>
      <c r="L5" s="37">
        <v>172538.00892423399</v>
      </c>
      <c r="M5" s="37">
        <v>130600.214486339</v>
      </c>
    </row>
    <row r="6" spans="1:16" x14ac:dyDescent="0.3">
      <c r="A6" s="100" t="s">
        <v>154</v>
      </c>
      <c r="B6" s="37">
        <v>191733.19999999899</v>
      </c>
      <c r="C6" s="37">
        <v>189897.37</v>
      </c>
      <c r="D6" s="37">
        <v>186818.43</v>
      </c>
      <c r="E6" s="37">
        <v>188442.69</v>
      </c>
      <c r="F6" s="37">
        <v>182814.72</v>
      </c>
      <c r="G6" s="37">
        <v>162108.459999999</v>
      </c>
      <c r="H6" s="37">
        <v>204779.18999999901</v>
      </c>
      <c r="I6" s="37">
        <v>183089.34</v>
      </c>
      <c r="J6" s="37">
        <v>157709.41999999899</v>
      </c>
      <c r="K6" s="37">
        <v>160054.44999999899</v>
      </c>
      <c r="L6" s="37">
        <v>172540.79999999999</v>
      </c>
      <c r="M6" s="37">
        <v>130600.209999999</v>
      </c>
      <c r="N6" s="9"/>
      <c r="O6" s="9"/>
      <c r="P6" s="9"/>
    </row>
    <row r="7" spans="1:16" x14ac:dyDescent="0.3">
      <c r="A7" s="2"/>
      <c r="B7" s="38">
        <f>B5-B6</f>
        <v>-2.0261723984731361E-2</v>
      </c>
      <c r="C7" s="38">
        <f t="shared" ref="C7:M7" si="0">C5-C6</f>
        <v>0.4550820339936763</v>
      </c>
      <c r="D7" s="38">
        <f t="shared" si="0"/>
        <v>1.4712876779958606</v>
      </c>
      <c r="E7" s="38">
        <f t="shared" si="0"/>
        <v>1.1998137260088697</v>
      </c>
      <c r="F7" s="38">
        <f t="shared" si="0"/>
        <v>0.31389168000896461</v>
      </c>
      <c r="G7" s="38">
        <f t="shared" si="0"/>
        <v>-1.6757525008870289E-2</v>
      </c>
      <c r="H7" s="38">
        <f t="shared" si="0"/>
        <v>-0.31654570100363344</v>
      </c>
      <c r="I7" s="38">
        <f t="shared" si="0"/>
        <v>-0.41460335298324935</v>
      </c>
      <c r="J7" s="38">
        <f t="shared" si="0"/>
        <v>-1.8403921900026035</v>
      </c>
      <c r="K7" s="38">
        <f t="shared" si="0"/>
        <v>-2.773463379999157</v>
      </c>
      <c r="L7" s="38">
        <f t="shared" si="0"/>
        <v>-2.7910757659992669</v>
      </c>
      <c r="M7" s="38">
        <f t="shared" si="0"/>
        <v>4.4863399962196127E-3</v>
      </c>
      <c r="N7" s="9"/>
      <c r="O7" s="9"/>
      <c r="P7" s="9"/>
    </row>
    <row r="8" spans="1:16" x14ac:dyDescent="0.3">
      <c r="N8" s="9"/>
      <c r="O8" s="9"/>
      <c r="P8" s="9"/>
    </row>
    <row r="9" spans="1:16" x14ac:dyDescent="0.3">
      <c r="N9" s="9"/>
      <c r="O9" s="9"/>
      <c r="P9" s="9"/>
    </row>
    <row r="10" spans="1:16" x14ac:dyDescent="0.3">
      <c r="A10" s="34"/>
      <c r="N10" s="9"/>
      <c r="O10" s="9"/>
      <c r="P10" s="9"/>
    </row>
    <row r="11" spans="1:16" x14ac:dyDescent="0.3">
      <c r="A11" s="34"/>
      <c r="N11" s="9"/>
      <c r="O11" s="9"/>
      <c r="P11" s="9"/>
    </row>
    <row r="12" spans="1:16" x14ac:dyDescent="0.3">
      <c r="N12" s="9"/>
      <c r="O12" s="9"/>
      <c r="P12" s="9"/>
    </row>
    <row r="13" spans="1:16" x14ac:dyDescent="0.3">
      <c r="A13" s="221" t="s">
        <v>55</v>
      </c>
      <c r="B13" s="222" t="s">
        <v>25</v>
      </c>
      <c r="C13" s="222" t="s">
        <v>26</v>
      </c>
      <c r="D13" s="222" t="s">
        <v>27</v>
      </c>
      <c r="E13" s="222" t="s">
        <v>28</v>
      </c>
      <c r="F13" s="222" t="s">
        <v>29</v>
      </c>
      <c r="G13" s="222" t="s">
        <v>30</v>
      </c>
      <c r="H13" s="222" t="s">
        <v>31</v>
      </c>
      <c r="I13" s="222" t="s">
        <v>32</v>
      </c>
      <c r="J13" s="222" t="s">
        <v>33</v>
      </c>
      <c r="K13" s="222" t="s">
        <v>34</v>
      </c>
      <c r="L13" s="222" t="s">
        <v>35</v>
      </c>
      <c r="M13" s="222" t="s">
        <v>36</v>
      </c>
      <c r="N13" s="40"/>
      <c r="O13" s="9"/>
      <c r="P13" s="9"/>
    </row>
    <row r="14" spans="1:16" x14ac:dyDescent="0.3">
      <c r="A14" s="41" t="s">
        <v>155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44"/>
    </row>
    <row r="15" spans="1:16" x14ac:dyDescent="0.3">
      <c r="A15" s="41" t="s">
        <v>156</v>
      </c>
      <c r="B15" s="37">
        <v>174545.64</v>
      </c>
      <c r="C15" s="37">
        <v>143648.24</v>
      </c>
      <c r="D15" s="37">
        <v>129257.32</v>
      </c>
      <c r="E15" s="37">
        <v>151523.93</v>
      </c>
      <c r="F15" s="37">
        <v>153739.53</v>
      </c>
      <c r="G15" s="37">
        <v>138894.06</v>
      </c>
      <c r="H15" s="37">
        <v>175514.02</v>
      </c>
      <c r="I15" s="37">
        <v>118116.08</v>
      </c>
      <c r="J15" s="37">
        <v>136030.18</v>
      </c>
      <c r="K15" s="37">
        <v>179992.5</v>
      </c>
      <c r="L15" s="42">
        <v>169919.79</v>
      </c>
      <c r="M15" s="43">
        <v>74968.47</v>
      </c>
      <c r="N15" s="44"/>
    </row>
    <row r="16" spans="1:16" x14ac:dyDescent="0.3">
      <c r="O16" s="9"/>
      <c r="P16" s="9"/>
    </row>
    <row r="17" spans="1:16" x14ac:dyDescent="0.3">
      <c r="A17" s="221" t="s">
        <v>68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40"/>
      <c r="O17" s="9"/>
      <c r="P17" s="9"/>
    </row>
    <row r="18" spans="1:16" x14ac:dyDescent="0.3">
      <c r="A18" s="41" t="s">
        <v>157</v>
      </c>
      <c r="B18" s="37">
        <v>-163721.94</v>
      </c>
      <c r="C18" s="37">
        <v>-144290.07</v>
      </c>
      <c r="D18" s="37">
        <v>-131976.34</v>
      </c>
      <c r="E18" s="37">
        <v>-145663.82</v>
      </c>
      <c r="F18" s="37">
        <v>-149084.17000000001</v>
      </c>
      <c r="G18" s="37">
        <v>-150439.26999999999</v>
      </c>
      <c r="H18" s="37">
        <v>-130188.99</v>
      </c>
      <c r="I18" s="37">
        <v>-138850.91</v>
      </c>
      <c r="J18" s="37">
        <v>-143804.41</v>
      </c>
      <c r="K18" s="37">
        <v>-170353.21</v>
      </c>
      <c r="L18" s="42">
        <v>-154120.12</v>
      </c>
      <c r="M18" s="43">
        <v>-101977.26</v>
      </c>
      <c r="N18" s="44"/>
    </row>
    <row r="19" spans="1:16" x14ac:dyDescent="0.3">
      <c r="A19" s="41" t="s">
        <v>158</v>
      </c>
      <c r="B19" s="37">
        <v>-9772.61</v>
      </c>
      <c r="C19" s="37">
        <v>-1194</v>
      </c>
      <c r="D19" s="37">
        <v>-359.92</v>
      </c>
      <c r="E19" s="37">
        <v>-5703.96</v>
      </c>
      <c r="F19" s="37">
        <v>-7074.6</v>
      </c>
      <c r="G19" s="37">
        <v>-9161.0499999999993</v>
      </c>
      <c r="H19" s="37">
        <v>-2654.3</v>
      </c>
      <c r="I19" s="37">
        <v>-955.02</v>
      </c>
      <c r="J19" s="37">
        <v>-17605.689999999999</v>
      </c>
      <c r="K19" s="37">
        <v>-7294.26</v>
      </c>
      <c r="L19" s="42">
        <v>-3313.32</v>
      </c>
      <c r="M19" s="43">
        <v>-4480</v>
      </c>
      <c r="N19" s="44"/>
    </row>
    <row r="20" spans="1:16" x14ac:dyDescent="0.3">
      <c r="A20" s="46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6" x14ac:dyDescent="0.3">
      <c r="A21" s="221" t="s">
        <v>2</v>
      </c>
      <c r="B21" s="225" t="s">
        <v>120</v>
      </c>
      <c r="C21" s="226"/>
      <c r="D21" s="227"/>
      <c r="E21" s="222"/>
      <c r="F21" s="222"/>
      <c r="G21" s="222"/>
      <c r="H21" s="222"/>
      <c r="I21" s="222"/>
      <c r="J21" s="222"/>
      <c r="K21" s="222"/>
      <c r="L21" s="222"/>
      <c r="M21" s="222"/>
      <c r="N21" s="40"/>
      <c r="O21" s="9"/>
      <c r="P21" s="9"/>
    </row>
    <row r="22" spans="1:16" x14ac:dyDescent="0.3">
      <c r="A22" s="45" t="s">
        <v>2</v>
      </c>
      <c r="B22" s="37">
        <v>1450</v>
      </c>
      <c r="C22" s="37"/>
      <c r="D22" s="37"/>
      <c r="E22" s="37"/>
      <c r="F22" s="37"/>
      <c r="G22" s="37"/>
      <c r="H22" s="37"/>
      <c r="I22" s="37"/>
      <c r="J22" s="37"/>
      <c r="K22" s="37"/>
      <c r="L22" s="42"/>
      <c r="M22" s="43"/>
      <c r="N22" s="44"/>
    </row>
    <row r="23" spans="1:16" x14ac:dyDescent="0.3">
      <c r="A23" s="46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6" x14ac:dyDescent="0.3">
      <c r="A24" s="46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16" x14ac:dyDescent="0.3">
      <c r="A25" s="100" t="s">
        <v>159</v>
      </c>
      <c r="B25" s="102">
        <f>B14+B15+B18+B19</f>
        <v>1051.0900000000111</v>
      </c>
      <c r="C25" s="102">
        <f t="shared" ref="C25:M25" si="1">C14+C15+C18+C19</f>
        <v>-1835.8300000000163</v>
      </c>
      <c r="D25" s="102">
        <f t="shared" si="1"/>
        <v>-3078.9399999999896</v>
      </c>
      <c r="E25" s="102">
        <f t="shared" si="1"/>
        <v>156.14999999998599</v>
      </c>
      <c r="F25" s="102">
        <f t="shared" si="1"/>
        <v>-2419.2400000000143</v>
      </c>
      <c r="G25" s="102">
        <f t="shared" si="1"/>
        <v>-20706.259999999991</v>
      </c>
      <c r="H25" s="102">
        <f t="shared" si="1"/>
        <v>42670.729999999981</v>
      </c>
      <c r="I25" s="102">
        <f t="shared" si="1"/>
        <v>-21689.850000000002</v>
      </c>
      <c r="J25" s="102">
        <f t="shared" si="1"/>
        <v>-25379.920000000009</v>
      </c>
      <c r="K25" s="102">
        <f t="shared" si="1"/>
        <v>2345.0300000000079</v>
      </c>
      <c r="L25" s="102">
        <f t="shared" si="1"/>
        <v>12486.350000000013</v>
      </c>
      <c r="M25" s="102">
        <f t="shared" si="1"/>
        <v>-31488.789999999994</v>
      </c>
      <c r="N25" s="34"/>
    </row>
    <row r="26" spans="1:16" x14ac:dyDescent="0.3">
      <c r="A26" s="100" t="s">
        <v>161</v>
      </c>
      <c r="B26" s="102">
        <f>B14-B18</f>
        <v>163721.94</v>
      </c>
      <c r="C26" s="102">
        <f t="shared" ref="C26:M26" si="2">C14-C18</f>
        <v>144290.07</v>
      </c>
      <c r="D26" s="102">
        <f t="shared" si="2"/>
        <v>131976.34</v>
      </c>
      <c r="E26" s="102">
        <f t="shared" si="2"/>
        <v>145663.82</v>
      </c>
      <c r="F26" s="102">
        <f t="shared" si="2"/>
        <v>149084.17000000001</v>
      </c>
      <c r="G26" s="102">
        <f t="shared" si="2"/>
        <v>150439.26999999999</v>
      </c>
      <c r="H26" s="102">
        <f t="shared" si="2"/>
        <v>130188.99</v>
      </c>
      <c r="I26" s="102">
        <f t="shared" si="2"/>
        <v>138850.91</v>
      </c>
      <c r="J26" s="102">
        <f t="shared" si="2"/>
        <v>143804.41</v>
      </c>
      <c r="K26" s="102">
        <f t="shared" si="2"/>
        <v>170353.21</v>
      </c>
      <c r="L26" s="102">
        <f t="shared" si="2"/>
        <v>154120.12</v>
      </c>
      <c r="M26" s="102">
        <f t="shared" si="2"/>
        <v>101977.26</v>
      </c>
      <c r="N26" s="34"/>
    </row>
    <row r="27" spans="1:16" x14ac:dyDescent="0.3">
      <c r="A27" s="100" t="s">
        <v>160</v>
      </c>
      <c r="B27" s="102">
        <f>C1+B25</f>
        <v>191733.20021668903</v>
      </c>
      <c r="C27" s="102">
        <f>B27+C25</f>
        <v>189897.37021668901</v>
      </c>
      <c r="D27" s="102">
        <f t="shared" ref="D27:M27" si="3">C27+D25</f>
        <v>186818.43021668901</v>
      </c>
      <c r="E27" s="102">
        <f t="shared" si="3"/>
        <v>186974.58021668901</v>
      </c>
      <c r="F27" s="102">
        <f t="shared" si="3"/>
        <v>184555.34021668899</v>
      </c>
      <c r="G27" s="102">
        <f t="shared" si="3"/>
        <v>163849.08021668901</v>
      </c>
      <c r="H27" s="102">
        <f t="shared" si="3"/>
        <v>206519.81021668899</v>
      </c>
      <c r="I27" s="102">
        <f t="shared" si="3"/>
        <v>184829.96021668898</v>
      </c>
      <c r="J27" s="102">
        <f t="shared" si="3"/>
        <v>159450.04021668897</v>
      </c>
      <c r="K27" s="102">
        <f t="shared" si="3"/>
        <v>161795.07021668897</v>
      </c>
      <c r="L27" s="102">
        <f t="shared" si="3"/>
        <v>174281.42021668897</v>
      </c>
      <c r="M27" s="102">
        <f t="shared" si="3"/>
        <v>142792.63021668897</v>
      </c>
      <c r="N27" s="34"/>
    </row>
    <row r="33" spans="1:16" x14ac:dyDescent="0.3">
      <c r="A33" s="221" t="s">
        <v>6</v>
      </c>
      <c r="B33" s="222" t="s">
        <v>25</v>
      </c>
      <c r="C33" s="222" t="s">
        <v>26</v>
      </c>
      <c r="D33" s="222" t="s">
        <v>27</v>
      </c>
      <c r="E33" s="222" t="s">
        <v>28</v>
      </c>
      <c r="F33" s="222" t="s">
        <v>29</v>
      </c>
      <c r="G33" s="222" t="s">
        <v>30</v>
      </c>
      <c r="H33" s="222" t="s">
        <v>31</v>
      </c>
      <c r="I33" s="222" t="s">
        <v>32</v>
      </c>
      <c r="J33" s="222" t="s">
        <v>33</v>
      </c>
      <c r="K33" s="222" t="s">
        <v>34</v>
      </c>
      <c r="L33" s="222" t="s">
        <v>35</v>
      </c>
      <c r="M33" s="222" t="s">
        <v>36</v>
      </c>
      <c r="N33" s="40"/>
      <c r="O33" s="9"/>
      <c r="P33" s="9"/>
    </row>
    <row r="34" spans="1:16" x14ac:dyDescent="0.3">
      <c r="A34" s="41" t="s">
        <v>55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42"/>
      <c r="M34" s="43"/>
      <c r="N34" s="44"/>
    </row>
    <row r="35" spans="1:16" x14ac:dyDescent="0.3">
      <c r="A35" s="41" t="s">
        <v>68</v>
      </c>
      <c r="B35" s="37">
        <v>163721.90304154699</v>
      </c>
      <c r="C35" s="37">
        <v>144289.54794511973</v>
      </c>
      <c r="D35" s="37">
        <v>131975.30939699503</v>
      </c>
      <c r="E35" s="37">
        <v>145664.00088771983</v>
      </c>
      <c r="F35" s="37">
        <v>149085.04713219011</v>
      </c>
      <c r="G35" s="37">
        <v>150439.61811098555</v>
      </c>
      <c r="H35" s="37">
        <v>130189.21800301669</v>
      </c>
      <c r="I35" s="37">
        <v>138851.0447640715</v>
      </c>
      <c r="J35" s="37">
        <v>143805.92788651446</v>
      </c>
      <c r="K35" s="37">
        <v>170354.17797480751</v>
      </c>
      <c r="L35" s="42">
        <v>154120.1086723952</v>
      </c>
      <c r="M35" s="43">
        <v>101976.6501752492</v>
      </c>
      <c r="N35" s="44"/>
    </row>
    <row r="36" spans="1:16" x14ac:dyDescent="0.3">
      <c r="A36" s="4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4"/>
    </row>
    <row r="41" spans="1:16" x14ac:dyDescent="0.3">
      <c r="A41" s="221" t="s">
        <v>55</v>
      </c>
      <c r="B41" s="222" t="s">
        <v>25</v>
      </c>
      <c r="C41" s="222" t="s">
        <v>26</v>
      </c>
      <c r="D41" s="222" t="s">
        <v>27</v>
      </c>
      <c r="E41" s="222" t="s">
        <v>28</v>
      </c>
      <c r="F41" s="222" t="s">
        <v>29</v>
      </c>
      <c r="G41" s="222" t="s">
        <v>30</v>
      </c>
      <c r="H41" s="222" t="s">
        <v>31</v>
      </c>
      <c r="I41" s="222" t="s">
        <v>32</v>
      </c>
      <c r="J41" s="222" t="s">
        <v>33</v>
      </c>
      <c r="K41" s="222" t="s">
        <v>34</v>
      </c>
      <c r="L41" s="222" t="s">
        <v>35</v>
      </c>
      <c r="M41" s="222" t="s">
        <v>36</v>
      </c>
      <c r="N41" s="40"/>
      <c r="O41" s="9"/>
      <c r="P41" s="9"/>
    </row>
    <row r="42" spans="1:16" x14ac:dyDescent="0.3">
      <c r="A42" s="41" t="s">
        <v>155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44"/>
    </row>
    <row r="43" spans="1:16" x14ac:dyDescent="0.3">
      <c r="A43" s="41" t="s">
        <v>156</v>
      </c>
      <c r="B43" s="37">
        <v>262204.71999999997</v>
      </c>
      <c r="C43" s="37">
        <v>150359.97999999998</v>
      </c>
      <c r="D43" s="37">
        <v>129257.32000000002</v>
      </c>
      <c r="E43" s="37">
        <v>230596.18999999997</v>
      </c>
      <c r="F43" s="37">
        <v>162981.01000000007</v>
      </c>
      <c r="G43" s="37">
        <v>149237.22</v>
      </c>
      <c r="H43" s="37">
        <v>219736.95</v>
      </c>
      <c r="I43" s="37">
        <v>118116.08000000002</v>
      </c>
      <c r="J43" s="37">
        <v>172385.35</v>
      </c>
      <c r="K43" s="37">
        <v>204107.70000000016</v>
      </c>
      <c r="L43" s="37">
        <v>169919.7900000001</v>
      </c>
      <c r="M43" s="37">
        <v>95416.34</v>
      </c>
      <c r="N43" s="44"/>
    </row>
    <row r="44" spans="1:16" x14ac:dyDescent="0.3">
      <c r="O44" s="9"/>
      <c r="P44" s="9"/>
    </row>
    <row r="45" spans="1:16" x14ac:dyDescent="0.3">
      <c r="A45" s="221" t="s">
        <v>68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40"/>
      <c r="O45" s="9"/>
      <c r="P45" s="9"/>
    </row>
    <row r="46" spans="1:16" x14ac:dyDescent="0.3">
      <c r="A46" s="41" t="s">
        <v>157</v>
      </c>
      <c r="B46" s="37">
        <v>-163721.90304154699</v>
      </c>
      <c r="C46" s="37">
        <v>-144290.06999999785</v>
      </c>
      <c r="D46" s="37">
        <v>-131976.34000000171</v>
      </c>
      <c r="E46" s="37">
        <v>-145663.82000000021</v>
      </c>
      <c r="F46" s="37">
        <v>-149084.16999999859</v>
      </c>
      <c r="G46" s="37">
        <v>-150439.27000000043</v>
      </c>
      <c r="H46" s="37">
        <v>-130188.98999999999</v>
      </c>
      <c r="I46" s="37">
        <v>-138850.91000000134</v>
      </c>
      <c r="J46" s="37">
        <v>-143804.4099999975</v>
      </c>
      <c r="K46" s="37">
        <v>-170353.21000000037</v>
      </c>
      <c r="L46" s="42">
        <v>-154120.11999999901</v>
      </c>
      <c r="M46" s="43">
        <v>-101977.26000000129</v>
      </c>
      <c r="N46" s="44"/>
    </row>
    <row r="47" spans="1:16" x14ac:dyDescent="0.3">
      <c r="A47" s="41" t="s">
        <v>158</v>
      </c>
      <c r="B47" s="37">
        <v>-50091.66</v>
      </c>
      <c r="C47" s="37">
        <v>-25746.230000000007</v>
      </c>
      <c r="D47" s="37">
        <v>-22318.499999999993</v>
      </c>
      <c r="E47" s="37">
        <v>-22329.689999999966</v>
      </c>
      <c r="F47" s="37">
        <v>-42672.94</v>
      </c>
      <c r="G47" s="37">
        <v>-30084.98</v>
      </c>
      <c r="H47" s="37">
        <v>-26413.689999999977</v>
      </c>
      <c r="I47" s="37">
        <v>-30036.810000000005</v>
      </c>
      <c r="J47" s="37">
        <v>-47336.509999999995</v>
      </c>
      <c r="K47" s="37">
        <v>-29140.139999999981</v>
      </c>
      <c r="L47" s="42">
        <v>-27480.649999999998</v>
      </c>
      <c r="M47" s="43">
        <v>-49038.498833999998</v>
      </c>
      <c r="N47" s="44"/>
    </row>
    <row r="49" spans="1:16" x14ac:dyDescent="0.3">
      <c r="A49" s="221" t="s">
        <v>162</v>
      </c>
      <c r="B49" s="225" t="s">
        <v>197</v>
      </c>
      <c r="C49" s="226"/>
      <c r="D49" s="227"/>
      <c r="E49" s="222"/>
      <c r="F49" s="222"/>
      <c r="G49" s="222"/>
      <c r="H49" s="222"/>
      <c r="I49" s="222"/>
      <c r="J49" s="222"/>
      <c r="K49" s="222"/>
      <c r="L49" s="222"/>
      <c r="M49" s="222"/>
      <c r="N49" s="40"/>
      <c r="O49" s="9"/>
      <c r="P49" s="9"/>
    </row>
    <row r="50" spans="1:16" x14ac:dyDescent="0.3">
      <c r="A50" s="41" t="s">
        <v>194</v>
      </c>
      <c r="B50" s="37">
        <v>87659.11</v>
      </c>
      <c r="C50" s="37">
        <v>6711.75</v>
      </c>
      <c r="D50" s="37">
        <v>0</v>
      </c>
      <c r="E50" s="37">
        <v>79072.259999999995</v>
      </c>
      <c r="F50" s="37">
        <v>9241.49</v>
      </c>
      <c r="G50" s="37">
        <v>10343.16</v>
      </c>
      <c r="H50" s="37">
        <v>44222.93</v>
      </c>
      <c r="I50" s="37">
        <v>0</v>
      </c>
      <c r="J50" s="37">
        <v>36355.17</v>
      </c>
      <c r="K50" s="37">
        <v>24115.200000000001</v>
      </c>
      <c r="L50" s="42">
        <v>0</v>
      </c>
      <c r="M50" s="43">
        <v>0</v>
      </c>
      <c r="N50" s="44"/>
    </row>
    <row r="52" spans="1:16" x14ac:dyDescent="0.3">
      <c r="A52" s="41" t="s">
        <v>195</v>
      </c>
      <c r="B52" s="37">
        <v>-40319.050000000003</v>
      </c>
      <c r="C52" s="37">
        <v>-24552.23</v>
      </c>
      <c r="D52" s="37">
        <v>-21958.58</v>
      </c>
      <c r="E52" s="37">
        <v>-16625.73</v>
      </c>
      <c r="F52" s="37">
        <v>-35598.339999999997</v>
      </c>
      <c r="G52" s="37">
        <v>-20923.93</v>
      </c>
      <c r="H52" s="37">
        <v>-23759.39</v>
      </c>
      <c r="I52" s="37">
        <v>-29081.79</v>
      </c>
      <c r="J52" s="37">
        <v>-29730.82</v>
      </c>
      <c r="K52" s="37">
        <v>-21845.88</v>
      </c>
      <c r="L52" s="42">
        <v>-24167.33</v>
      </c>
      <c r="M52" s="43">
        <v>-12075.15</v>
      </c>
      <c r="N52" s="44"/>
    </row>
    <row r="55" spans="1:16" ht="14.4" customHeight="1" x14ac:dyDescent="0.3">
      <c r="B55" s="142" t="str">
        <f>IF(B22=0,"","POZOR! Je zaúčtovaný interní doklad")</f>
        <v>POZOR! Je zaúčtovaný interní doklad</v>
      </c>
      <c r="C55" s="142" t="str">
        <f t="shared" ref="C55:M55" si="4">IF(C22=0,"","POZOR! Je zaúčtovaný interní doklad")</f>
        <v/>
      </c>
      <c r="D55" s="142" t="str">
        <f t="shared" si="4"/>
        <v/>
      </c>
      <c r="E55" s="142" t="str">
        <f t="shared" si="4"/>
        <v/>
      </c>
      <c r="F55" s="142" t="str">
        <f t="shared" si="4"/>
        <v/>
      </c>
      <c r="G55" s="142" t="str">
        <f t="shared" si="4"/>
        <v/>
      </c>
      <c r="H55" s="142" t="str">
        <f t="shared" si="4"/>
        <v/>
      </c>
      <c r="I55" s="142" t="str">
        <f t="shared" si="4"/>
        <v/>
      </c>
      <c r="J55" s="142" t="str">
        <f t="shared" si="4"/>
        <v/>
      </c>
      <c r="K55" s="142" t="str">
        <f t="shared" si="4"/>
        <v/>
      </c>
      <c r="L55" s="142" t="str">
        <f t="shared" si="4"/>
        <v/>
      </c>
      <c r="M55" s="142" t="str">
        <f t="shared" si="4"/>
        <v/>
      </c>
    </row>
    <row r="56" spans="1:16" x14ac:dyDescent="0.3"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</row>
    <row r="57" spans="1:16" x14ac:dyDescent="0.3"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</row>
    <row r="62" spans="1:16" x14ac:dyDescent="0.3">
      <c r="B62" s="101" t="s">
        <v>25</v>
      </c>
      <c r="C62" s="101" t="s">
        <v>26</v>
      </c>
      <c r="D62" s="101" t="s">
        <v>27</v>
      </c>
      <c r="E62" s="101" t="s">
        <v>28</v>
      </c>
      <c r="F62" s="101" t="s">
        <v>29</v>
      </c>
      <c r="G62" s="101" t="s">
        <v>30</v>
      </c>
      <c r="H62" s="101" t="s">
        <v>31</v>
      </c>
      <c r="I62" s="101" t="s">
        <v>32</v>
      </c>
      <c r="J62" s="101" t="s">
        <v>33</v>
      </c>
      <c r="K62" s="101" t="s">
        <v>34</v>
      </c>
      <c r="L62" s="101" t="s">
        <v>35</v>
      </c>
      <c r="M62" s="101" t="s">
        <v>36</v>
      </c>
    </row>
    <row r="63" spans="1:16" x14ac:dyDescent="0.3">
      <c r="A63" s="103" t="s">
        <v>6</v>
      </c>
      <c r="B63" s="47">
        <f t="shared" ref="B63:M63" si="5">B34*-1</f>
        <v>0</v>
      </c>
      <c r="C63" s="47">
        <f t="shared" si="5"/>
        <v>0</v>
      </c>
      <c r="D63" s="47">
        <f t="shared" si="5"/>
        <v>0</v>
      </c>
      <c r="E63" s="47">
        <f t="shared" si="5"/>
        <v>0</v>
      </c>
      <c r="F63" s="47">
        <f t="shared" si="5"/>
        <v>0</v>
      </c>
      <c r="G63" s="47">
        <f t="shared" si="5"/>
        <v>0</v>
      </c>
      <c r="H63" s="47">
        <f t="shared" si="5"/>
        <v>0</v>
      </c>
      <c r="I63" s="47">
        <f t="shared" si="5"/>
        <v>0</v>
      </c>
      <c r="J63" s="47">
        <f t="shared" si="5"/>
        <v>0</v>
      </c>
      <c r="K63" s="47">
        <f t="shared" si="5"/>
        <v>0</v>
      </c>
      <c r="L63" s="47">
        <f t="shared" si="5"/>
        <v>0</v>
      </c>
      <c r="M63" s="47">
        <f t="shared" si="5"/>
        <v>0</v>
      </c>
    </row>
    <row r="64" spans="1:16" x14ac:dyDescent="0.3">
      <c r="A64" s="103" t="s">
        <v>154</v>
      </c>
      <c r="B64" s="47">
        <f t="shared" ref="B64:M64" si="6">B14</f>
        <v>0</v>
      </c>
      <c r="C64" s="47">
        <f t="shared" si="6"/>
        <v>0</v>
      </c>
      <c r="D64" s="47">
        <f t="shared" si="6"/>
        <v>0</v>
      </c>
      <c r="E64" s="47">
        <f t="shared" si="6"/>
        <v>0</v>
      </c>
      <c r="F64" s="47">
        <f t="shared" si="6"/>
        <v>0</v>
      </c>
      <c r="G64" s="47">
        <f t="shared" si="6"/>
        <v>0</v>
      </c>
      <c r="H64" s="47">
        <f t="shared" si="6"/>
        <v>0</v>
      </c>
      <c r="I64" s="47">
        <f t="shared" si="6"/>
        <v>0</v>
      </c>
      <c r="J64" s="47">
        <f t="shared" si="6"/>
        <v>0</v>
      </c>
      <c r="K64" s="47">
        <f t="shared" si="6"/>
        <v>0</v>
      </c>
      <c r="L64" s="47">
        <f t="shared" si="6"/>
        <v>0</v>
      </c>
      <c r="M64" s="47">
        <f t="shared" si="6"/>
        <v>0</v>
      </c>
    </row>
    <row r="65" spans="1:13" x14ac:dyDescent="0.3">
      <c r="B65" s="47">
        <f>B63-B64</f>
        <v>0</v>
      </c>
      <c r="C65" s="47">
        <f t="shared" ref="C65:M65" si="7">C63-C64</f>
        <v>0</v>
      </c>
      <c r="D65" s="47">
        <f t="shared" si="7"/>
        <v>0</v>
      </c>
      <c r="E65" s="47">
        <f t="shared" si="7"/>
        <v>0</v>
      </c>
      <c r="F65" s="47">
        <f t="shared" si="7"/>
        <v>0</v>
      </c>
      <c r="G65" s="47">
        <f t="shared" si="7"/>
        <v>0</v>
      </c>
      <c r="H65" s="47">
        <f t="shared" si="7"/>
        <v>0</v>
      </c>
      <c r="I65" s="47">
        <f t="shared" si="7"/>
        <v>0</v>
      </c>
      <c r="J65" s="47">
        <f t="shared" si="7"/>
        <v>0</v>
      </c>
      <c r="K65" s="47">
        <f t="shared" si="7"/>
        <v>0</v>
      </c>
      <c r="L65" s="47">
        <f t="shared" si="7"/>
        <v>0</v>
      </c>
      <c r="M65" s="47">
        <f t="shared" si="7"/>
        <v>0</v>
      </c>
    </row>
    <row r="66" spans="1:13" ht="14.4" customHeight="1" x14ac:dyDescent="0.3">
      <c r="B66" s="143" t="str">
        <f>IF(B65=0,"OK",IF(B65&gt;0,"V záznamech nákladů je vyšší hodnota než v účetnictví","V pohybech na účtu je vyšší hodnota než v Záznamech nákladů"))</f>
        <v>OK</v>
      </c>
      <c r="C66" s="143" t="str">
        <f t="shared" ref="C66:M66" si="8">IF(C65=0,"OK",IF(C65&gt;0,"V záznamech nákladů je vyšší hodnota než v účetnictví","V pohybech na účtu je vyšší hodnota než v Záznamech nákladů"))</f>
        <v>OK</v>
      </c>
      <c r="D66" s="143" t="str">
        <f t="shared" si="8"/>
        <v>OK</v>
      </c>
      <c r="E66" s="143" t="str">
        <f t="shared" si="8"/>
        <v>OK</v>
      </c>
      <c r="F66" s="143" t="str">
        <f t="shared" si="8"/>
        <v>OK</v>
      </c>
      <c r="G66" s="143" t="str">
        <f t="shared" si="8"/>
        <v>OK</v>
      </c>
      <c r="H66" s="143" t="str">
        <f t="shared" si="8"/>
        <v>OK</v>
      </c>
      <c r="I66" s="143" t="str">
        <f t="shared" si="8"/>
        <v>OK</v>
      </c>
      <c r="J66" s="143" t="str">
        <f t="shared" si="8"/>
        <v>OK</v>
      </c>
      <c r="K66" s="143" t="str">
        <f t="shared" si="8"/>
        <v>OK</v>
      </c>
      <c r="L66" s="143" t="str">
        <f t="shared" si="8"/>
        <v>OK</v>
      </c>
      <c r="M66" s="143" t="str">
        <f t="shared" si="8"/>
        <v>OK</v>
      </c>
    </row>
    <row r="67" spans="1:13" x14ac:dyDescent="0.3"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</row>
    <row r="68" spans="1:13" x14ac:dyDescent="0.3"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</row>
    <row r="69" spans="1:13" x14ac:dyDescent="0.3"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</row>
    <row r="71" spans="1:13" x14ac:dyDescent="0.3">
      <c r="A71" s="103" t="s">
        <v>3</v>
      </c>
      <c r="B71" s="47">
        <f>B42</f>
        <v>0</v>
      </c>
      <c r="C71" s="47">
        <f t="shared" ref="C71:M71" si="9">C42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  <c r="H71" s="47">
        <f t="shared" si="9"/>
        <v>0</v>
      </c>
      <c r="I71" s="47">
        <f t="shared" si="9"/>
        <v>0</v>
      </c>
      <c r="J71" s="47">
        <f t="shared" si="9"/>
        <v>0</v>
      </c>
      <c r="K71" s="47">
        <f t="shared" si="9"/>
        <v>0</v>
      </c>
      <c r="L71" s="47">
        <f t="shared" si="9"/>
        <v>0</v>
      </c>
      <c r="M71" s="47">
        <f t="shared" si="9"/>
        <v>0</v>
      </c>
    </row>
    <row r="72" spans="1:13" x14ac:dyDescent="0.3">
      <c r="A72" s="103" t="s">
        <v>154</v>
      </c>
      <c r="B72" s="47">
        <f>B14</f>
        <v>0</v>
      </c>
      <c r="C72" s="47">
        <f t="shared" ref="C72:M72" si="10">C14</f>
        <v>0</v>
      </c>
      <c r="D72" s="47">
        <f t="shared" si="10"/>
        <v>0</v>
      </c>
      <c r="E72" s="47">
        <f t="shared" si="10"/>
        <v>0</v>
      </c>
      <c r="F72" s="47">
        <f t="shared" si="10"/>
        <v>0</v>
      </c>
      <c r="G72" s="47">
        <f t="shared" si="10"/>
        <v>0</v>
      </c>
      <c r="H72" s="47">
        <f t="shared" si="10"/>
        <v>0</v>
      </c>
      <c r="I72" s="47">
        <f t="shared" si="10"/>
        <v>0</v>
      </c>
      <c r="J72" s="47">
        <f t="shared" si="10"/>
        <v>0</v>
      </c>
      <c r="K72" s="47">
        <f t="shared" si="10"/>
        <v>0</v>
      </c>
      <c r="L72" s="47">
        <f t="shared" si="10"/>
        <v>0</v>
      </c>
      <c r="M72" s="47">
        <f t="shared" si="10"/>
        <v>0</v>
      </c>
    </row>
    <row r="73" spans="1:13" x14ac:dyDescent="0.3">
      <c r="B73" s="47">
        <f>B71-B72</f>
        <v>0</v>
      </c>
      <c r="C73" s="47">
        <f t="shared" ref="C73:M73" si="11">C71-C72</f>
        <v>0</v>
      </c>
      <c r="D73" s="47">
        <f t="shared" si="11"/>
        <v>0</v>
      </c>
      <c r="E73" s="47">
        <f t="shared" si="11"/>
        <v>0</v>
      </c>
      <c r="F73" s="47">
        <f t="shared" si="11"/>
        <v>0</v>
      </c>
      <c r="G73" s="47">
        <f t="shared" si="11"/>
        <v>0</v>
      </c>
      <c r="H73" s="47">
        <f t="shared" si="11"/>
        <v>0</v>
      </c>
      <c r="I73" s="47">
        <f t="shared" si="11"/>
        <v>0</v>
      </c>
      <c r="J73" s="47">
        <f t="shared" si="11"/>
        <v>0</v>
      </c>
      <c r="K73" s="47">
        <f t="shared" si="11"/>
        <v>0</v>
      </c>
      <c r="L73" s="47">
        <f t="shared" si="11"/>
        <v>0</v>
      </c>
      <c r="M73" s="47">
        <f t="shared" si="11"/>
        <v>0</v>
      </c>
    </row>
    <row r="74" spans="1:13" ht="14.4" customHeight="1" x14ac:dyDescent="0.3">
      <c r="B74" s="143" t="str">
        <f>IF(B73=0,"OK",IF(B73&gt;0,"V oceněných skladových pohybech je vyšší hodnota než v účetnictví","V pohybech na účtu je vyšší hodnota než v Oceněných skladových pohybech"))</f>
        <v>OK</v>
      </c>
      <c r="C74" s="143" t="str">
        <f t="shared" ref="C74:M74" si="12">IF(C73=0,"OK",IF(C73&gt;0,"V oceněných skladových pohybech je vyšší hodnota než v účetnictví","V pohybech na účtu je vyšší hodnota než v Oceněných skladových pohybech"))</f>
        <v>OK</v>
      </c>
      <c r="D74" s="143" t="str">
        <f t="shared" si="12"/>
        <v>OK</v>
      </c>
      <c r="E74" s="143" t="str">
        <f t="shared" si="12"/>
        <v>OK</v>
      </c>
      <c r="F74" s="143" t="str">
        <f t="shared" si="12"/>
        <v>OK</v>
      </c>
      <c r="G74" s="143" t="str">
        <f t="shared" si="12"/>
        <v>OK</v>
      </c>
      <c r="H74" s="143" t="str">
        <f t="shared" si="12"/>
        <v>OK</v>
      </c>
      <c r="I74" s="143" t="str">
        <f t="shared" si="12"/>
        <v>OK</v>
      </c>
      <c r="J74" s="143" t="str">
        <f t="shared" si="12"/>
        <v>OK</v>
      </c>
      <c r="K74" s="143" t="str">
        <f t="shared" si="12"/>
        <v>OK</v>
      </c>
      <c r="L74" s="143" t="str">
        <f t="shared" si="12"/>
        <v>OK</v>
      </c>
      <c r="M74" s="143" t="str">
        <f t="shared" si="12"/>
        <v>OK</v>
      </c>
    </row>
    <row r="75" spans="1:13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</row>
    <row r="76" spans="1:13" x14ac:dyDescent="0.3"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</row>
    <row r="77" spans="1:13" ht="35.4" customHeight="1" x14ac:dyDescent="0.3"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</row>
    <row r="80" spans="1:13" x14ac:dyDescent="0.3">
      <c r="A80" s="103" t="s">
        <v>6</v>
      </c>
      <c r="B80" s="47">
        <f t="shared" ref="B80:M80" si="13">B35</f>
        <v>163721.90304154699</v>
      </c>
      <c r="C80" s="47">
        <f t="shared" si="13"/>
        <v>144289.54794511973</v>
      </c>
      <c r="D80" s="47">
        <f t="shared" si="13"/>
        <v>131975.30939699503</v>
      </c>
      <c r="E80" s="47">
        <f t="shared" si="13"/>
        <v>145664.00088771983</v>
      </c>
      <c r="F80" s="47">
        <f t="shared" si="13"/>
        <v>149085.04713219011</v>
      </c>
      <c r="G80" s="47">
        <f t="shared" si="13"/>
        <v>150439.61811098555</v>
      </c>
      <c r="H80" s="47">
        <f t="shared" si="13"/>
        <v>130189.21800301669</v>
      </c>
      <c r="I80" s="47">
        <f t="shared" si="13"/>
        <v>138851.0447640715</v>
      </c>
      <c r="J80" s="47">
        <f t="shared" si="13"/>
        <v>143805.92788651446</v>
      </c>
      <c r="K80" s="47">
        <f t="shared" si="13"/>
        <v>170354.17797480751</v>
      </c>
      <c r="L80" s="47">
        <f t="shared" si="13"/>
        <v>154120.1086723952</v>
      </c>
      <c r="M80" s="47">
        <f t="shared" si="13"/>
        <v>101976.6501752492</v>
      </c>
    </row>
    <row r="81" spans="1:13" x14ac:dyDescent="0.3">
      <c r="A81" s="103" t="s">
        <v>154</v>
      </c>
      <c r="B81" s="47">
        <f t="shared" ref="B81:M81" si="14">B18*-1</f>
        <v>163721.94</v>
      </c>
      <c r="C81" s="47">
        <f t="shared" si="14"/>
        <v>144290.07</v>
      </c>
      <c r="D81" s="47">
        <f t="shared" si="14"/>
        <v>131976.34</v>
      </c>
      <c r="E81" s="47">
        <f t="shared" si="14"/>
        <v>145663.82</v>
      </c>
      <c r="F81" s="47">
        <f t="shared" si="14"/>
        <v>149084.17000000001</v>
      </c>
      <c r="G81" s="47">
        <f t="shared" si="14"/>
        <v>150439.26999999999</v>
      </c>
      <c r="H81" s="47">
        <f t="shared" si="14"/>
        <v>130188.99</v>
      </c>
      <c r="I81" s="47">
        <f t="shared" si="14"/>
        <v>138850.91</v>
      </c>
      <c r="J81" s="47">
        <f t="shared" si="14"/>
        <v>143804.41</v>
      </c>
      <c r="K81" s="47">
        <f t="shared" si="14"/>
        <v>170353.21</v>
      </c>
      <c r="L81" s="47">
        <f t="shared" si="14"/>
        <v>154120.12</v>
      </c>
      <c r="M81" s="47">
        <f t="shared" si="14"/>
        <v>101977.26</v>
      </c>
    </row>
    <row r="82" spans="1:13" x14ac:dyDescent="0.3">
      <c r="B82" s="47">
        <f>B80-B81</f>
        <v>-3.6958453012630343E-2</v>
      </c>
      <c r="C82" s="47">
        <f t="shared" ref="C82:M82" si="15">C80-C81</f>
        <v>-0.52205488027539104</v>
      </c>
      <c r="D82" s="47">
        <f t="shared" si="15"/>
        <v>-1.0306030049687251</v>
      </c>
      <c r="E82" s="47">
        <f t="shared" si="15"/>
        <v>0.18088771982002072</v>
      </c>
      <c r="F82" s="47">
        <f t="shared" si="15"/>
        <v>0.87713219010038301</v>
      </c>
      <c r="G82" s="47">
        <f t="shared" si="15"/>
        <v>0.34811098556383513</v>
      </c>
      <c r="H82" s="47">
        <f t="shared" si="15"/>
        <v>0.22800301668758038</v>
      </c>
      <c r="I82" s="47">
        <f t="shared" si="15"/>
        <v>0.13476407149573788</v>
      </c>
      <c r="J82" s="47">
        <f t="shared" si="15"/>
        <v>1.5178865144553129</v>
      </c>
      <c r="K82" s="47">
        <f t="shared" si="15"/>
        <v>0.96797480751411058</v>
      </c>
      <c r="L82" s="47">
        <f t="shared" si="15"/>
        <v>-1.132760479231365E-2</v>
      </c>
      <c r="M82" s="47">
        <f t="shared" si="15"/>
        <v>-0.60982475079072174</v>
      </c>
    </row>
    <row r="83" spans="1:13" ht="14.4" customHeight="1" x14ac:dyDescent="0.3">
      <c r="B83" s="143" t="str">
        <f>IF(B82=0,"OK",IF(B82&gt;0,"V záznamech nákladů je vyšší hodnota než v účetnictví","V účetnictví je vyšší hodnota než v Záznamech nákladů"))</f>
        <v>V účetnictví je vyšší hodnota než v Záznamech nákladů</v>
      </c>
      <c r="C83" s="143" t="str">
        <f t="shared" ref="C83:M83" si="16">IF(C82=0,"OK",IF(C82&gt;0,"V záznamech nákladů je vyšší hodnota než v účetnictví","V účetnictví je vyšší hodnota než v Záznamech nákladů"))</f>
        <v>V účetnictví je vyšší hodnota než v Záznamech nákladů</v>
      </c>
      <c r="D83" s="143" t="str">
        <f t="shared" si="16"/>
        <v>V účetnictví je vyšší hodnota než v Záznamech nákladů</v>
      </c>
      <c r="E83" s="143" t="str">
        <f t="shared" si="16"/>
        <v>V záznamech nákladů je vyšší hodnota než v účetnictví</v>
      </c>
      <c r="F83" s="143" t="str">
        <f t="shared" si="16"/>
        <v>V záznamech nákladů je vyšší hodnota než v účetnictví</v>
      </c>
      <c r="G83" s="143" t="str">
        <f t="shared" si="16"/>
        <v>V záznamech nákladů je vyšší hodnota než v účetnictví</v>
      </c>
      <c r="H83" s="143" t="str">
        <f t="shared" si="16"/>
        <v>V záznamech nákladů je vyšší hodnota než v účetnictví</v>
      </c>
      <c r="I83" s="143" t="str">
        <f t="shared" si="16"/>
        <v>V záznamech nákladů je vyšší hodnota než v účetnictví</v>
      </c>
      <c r="J83" s="143" t="str">
        <f t="shared" si="16"/>
        <v>V záznamech nákladů je vyšší hodnota než v účetnictví</v>
      </c>
      <c r="K83" s="143" t="str">
        <f t="shared" si="16"/>
        <v>V záznamech nákladů je vyšší hodnota než v účetnictví</v>
      </c>
      <c r="L83" s="143" t="str">
        <f t="shared" si="16"/>
        <v>V účetnictví je vyšší hodnota než v Záznamech nákladů</v>
      </c>
      <c r="M83" s="143" t="str">
        <f t="shared" si="16"/>
        <v>V účetnictví je vyšší hodnota než v Záznamech nákladů</v>
      </c>
    </row>
    <row r="84" spans="1:13" x14ac:dyDescent="0.3"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</row>
    <row r="85" spans="1:13" x14ac:dyDescent="0.3"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</row>
    <row r="86" spans="1:13" x14ac:dyDescent="0.3"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</row>
    <row r="88" spans="1:13" x14ac:dyDescent="0.3">
      <c r="A88" s="103" t="s">
        <v>3</v>
      </c>
      <c r="B88" s="47">
        <f t="shared" ref="B88:M88" si="17">B46*-1</f>
        <v>163721.90304154699</v>
      </c>
      <c r="C88" s="47">
        <f t="shared" si="17"/>
        <v>144290.06999999785</v>
      </c>
      <c r="D88" s="47">
        <f t="shared" si="17"/>
        <v>131976.34000000171</v>
      </c>
      <c r="E88" s="47">
        <f t="shared" si="17"/>
        <v>145663.82000000021</v>
      </c>
      <c r="F88" s="47">
        <f t="shared" si="17"/>
        <v>149084.16999999859</v>
      </c>
      <c r="G88" s="47">
        <f t="shared" si="17"/>
        <v>150439.27000000043</v>
      </c>
      <c r="H88" s="47">
        <f t="shared" si="17"/>
        <v>130188.98999999999</v>
      </c>
      <c r="I88" s="47">
        <f t="shared" si="17"/>
        <v>138850.91000000134</v>
      </c>
      <c r="J88" s="47">
        <f t="shared" si="17"/>
        <v>143804.4099999975</v>
      </c>
      <c r="K88" s="47">
        <f t="shared" si="17"/>
        <v>170353.21000000037</v>
      </c>
      <c r="L88" s="47">
        <f t="shared" si="17"/>
        <v>154120.11999999901</v>
      </c>
      <c r="M88" s="47">
        <f t="shared" si="17"/>
        <v>101977.26000000129</v>
      </c>
    </row>
    <row r="89" spans="1:13" x14ac:dyDescent="0.3">
      <c r="A89" s="103" t="s">
        <v>154</v>
      </c>
      <c r="B89" s="47">
        <f t="shared" ref="B89:M89" si="18">B18*-1</f>
        <v>163721.94</v>
      </c>
      <c r="C89" s="47">
        <f t="shared" si="18"/>
        <v>144290.07</v>
      </c>
      <c r="D89" s="47">
        <f t="shared" si="18"/>
        <v>131976.34</v>
      </c>
      <c r="E89" s="47">
        <f t="shared" si="18"/>
        <v>145663.82</v>
      </c>
      <c r="F89" s="47">
        <f t="shared" si="18"/>
        <v>149084.17000000001</v>
      </c>
      <c r="G89" s="47">
        <f t="shared" si="18"/>
        <v>150439.26999999999</v>
      </c>
      <c r="H89" s="47">
        <f t="shared" si="18"/>
        <v>130188.99</v>
      </c>
      <c r="I89" s="47">
        <f t="shared" si="18"/>
        <v>138850.91</v>
      </c>
      <c r="J89" s="47">
        <f t="shared" si="18"/>
        <v>143804.41</v>
      </c>
      <c r="K89" s="47">
        <f t="shared" si="18"/>
        <v>170353.21</v>
      </c>
      <c r="L89" s="47">
        <f t="shared" si="18"/>
        <v>154120.12</v>
      </c>
      <c r="M89" s="47">
        <f t="shared" si="18"/>
        <v>101977.26</v>
      </c>
    </row>
    <row r="90" spans="1:13" x14ac:dyDescent="0.3">
      <c r="B90" s="47">
        <f>B88-B89</f>
        <v>-3.6958453012630343E-2</v>
      </c>
      <c r="C90" s="47">
        <f t="shared" ref="C90:M90" si="19">C88-C89</f>
        <v>-2.1536834537982941E-9</v>
      </c>
      <c r="D90" s="47">
        <f t="shared" si="19"/>
        <v>1.7171259969472885E-9</v>
      </c>
      <c r="E90" s="47">
        <f t="shared" si="19"/>
        <v>0</v>
      </c>
      <c r="F90" s="47">
        <f t="shared" si="19"/>
        <v>-1.4260876923799515E-9</v>
      </c>
      <c r="G90" s="47">
        <f t="shared" si="19"/>
        <v>4.3655745685100555E-10</v>
      </c>
      <c r="H90" s="47">
        <f t="shared" si="19"/>
        <v>0</v>
      </c>
      <c r="I90" s="47">
        <f t="shared" si="19"/>
        <v>1.3387762010097504E-9</v>
      </c>
      <c r="J90" s="47">
        <f t="shared" si="19"/>
        <v>-2.5029294192790985E-9</v>
      </c>
      <c r="K90" s="47">
        <f t="shared" si="19"/>
        <v>3.7834979593753815E-10</v>
      </c>
      <c r="L90" s="47">
        <f t="shared" si="19"/>
        <v>-9.8953023552894592E-10</v>
      </c>
      <c r="M90" s="47">
        <f t="shared" si="19"/>
        <v>1.2951204553246498E-9</v>
      </c>
    </row>
    <row r="91" spans="1:13" ht="14.4" customHeight="1" x14ac:dyDescent="0.3">
      <c r="B91" s="143" t="str">
        <f>IF(B90=0,"OK",IF(B90&gt;0,"V oceněných skladových pohybech je vyšší hodnota než v účetnictví","V účetnictví je vyšší hodnota než v Oceněných skladových pohybech"))</f>
        <v>V účetnictví je vyšší hodnota než v Oceněných skladových pohybech</v>
      </c>
      <c r="C91" s="143" t="str">
        <f t="shared" ref="C91:M91" si="20">IF(C90=0,"OK",IF(C90&gt;0,"V oceněných skladových pohybech je vyšší hodnota než v účetnictví","V účetnictví je vyšší hodnota než v Oceněných skladových pohybech"))</f>
        <v>V účetnictví je vyšší hodnota než v Oceněných skladových pohybech</v>
      </c>
      <c r="D91" s="143" t="str">
        <f t="shared" si="20"/>
        <v>V oceněných skladových pohybech je vyšší hodnota než v účetnictví</v>
      </c>
      <c r="E91" s="143" t="str">
        <f t="shared" si="20"/>
        <v>OK</v>
      </c>
      <c r="F91" s="143" t="str">
        <f t="shared" si="20"/>
        <v>V účetnictví je vyšší hodnota než v Oceněných skladových pohybech</v>
      </c>
      <c r="G91" s="143" t="str">
        <f t="shared" si="20"/>
        <v>V oceněných skladových pohybech je vyšší hodnota než v účetnictví</v>
      </c>
      <c r="H91" s="143" t="str">
        <f t="shared" si="20"/>
        <v>OK</v>
      </c>
      <c r="I91" s="143" t="str">
        <f t="shared" si="20"/>
        <v>V oceněných skladových pohybech je vyšší hodnota než v účetnictví</v>
      </c>
      <c r="J91" s="143" t="str">
        <f t="shared" si="20"/>
        <v>V účetnictví je vyšší hodnota než v Oceněných skladových pohybech</v>
      </c>
      <c r="K91" s="143" t="str">
        <f t="shared" si="20"/>
        <v>V oceněných skladových pohybech je vyšší hodnota než v účetnictví</v>
      </c>
      <c r="L91" s="143" t="str">
        <f t="shared" si="20"/>
        <v>V účetnictví je vyšší hodnota než v Oceněných skladových pohybech</v>
      </c>
      <c r="M91" s="143" t="str">
        <f t="shared" si="20"/>
        <v>V oceněných skladových pohybech je vyšší hodnota než v účetnictví</v>
      </c>
    </row>
    <row r="92" spans="1:13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</row>
    <row r="93" spans="1:13" x14ac:dyDescent="0.3"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</row>
    <row r="94" spans="1:13" ht="32.4" customHeight="1" x14ac:dyDescent="0.3"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</row>
    <row r="100" spans="1:14" x14ac:dyDescent="0.3">
      <c r="A100" s="103" t="s">
        <v>3</v>
      </c>
      <c r="B100" s="43">
        <f t="shared" ref="B100:M100" si="21">B43-B50</f>
        <v>174545.61</v>
      </c>
      <c r="C100" s="43">
        <f t="shared" si="21"/>
        <v>143648.22999999998</v>
      </c>
      <c r="D100" s="43">
        <f t="shared" si="21"/>
        <v>129257.32000000002</v>
      </c>
      <c r="E100" s="43">
        <f t="shared" si="21"/>
        <v>151523.93</v>
      </c>
      <c r="F100" s="43">
        <f t="shared" si="21"/>
        <v>153739.52000000008</v>
      </c>
      <c r="G100" s="43">
        <f t="shared" si="21"/>
        <v>138894.06</v>
      </c>
      <c r="H100" s="43">
        <f t="shared" si="21"/>
        <v>175514.02000000002</v>
      </c>
      <c r="I100" s="43">
        <f t="shared" si="21"/>
        <v>118116.08000000002</v>
      </c>
      <c r="J100" s="43">
        <f t="shared" si="21"/>
        <v>136030.18</v>
      </c>
      <c r="K100" s="43">
        <f t="shared" si="21"/>
        <v>179992.50000000015</v>
      </c>
      <c r="L100" s="43">
        <f t="shared" si="21"/>
        <v>169919.7900000001</v>
      </c>
      <c r="M100" s="43">
        <f t="shared" si="21"/>
        <v>95416.34</v>
      </c>
    </row>
    <row r="101" spans="1:14" x14ac:dyDescent="0.3">
      <c r="A101" s="103" t="s">
        <v>24</v>
      </c>
      <c r="B101" s="43">
        <f>B15</f>
        <v>174545.64</v>
      </c>
      <c r="C101" s="43">
        <f t="shared" ref="C101:M101" si="22">C15</f>
        <v>143648.24</v>
      </c>
      <c r="D101" s="43">
        <f t="shared" si="22"/>
        <v>129257.32</v>
      </c>
      <c r="E101" s="43">
        <f t="shared" si="22"/>
        <v>151523.93</v>
      </c>
      <c r="F101" s="43">
        <f t="shared" si="22"/>
        <v>153739.53</v>
      </c>
      <c r="G101" s="43">
        <f t="shared" si="22"/>
        <v>138894.06</v>
      </c>
      <c r="H101" s="43">
        <f t="shared" si="22"/>
        <v>175514.02</v>
      </c>
      <c r="I101" s="43">
        <f t="shared" si="22"/>
        <v>118116.08</v>
      </c>
      <c r="J101" s="43">
        <f t="shared" si="22"/>
        <v>136030.18</v>
      </c>
      <c r="K101" s="43">
        <f t="shared" si="22"/>
        <v>179992.5</v>
      </c>
      <c r="L101" s="43">
        <f t="shared" si="22"/>
        <v>169919.79</v>
      </c>
      <c r="M101" s="43">
        <f t="shared" si="22"/>
        <v>74968.47</v>
      </c>
    </row>
    <row r="102" spans="1:14" x14ac:dyDescent="0.3">
      <c r="B102" s="43">
        <f>B100-B101</f>
        <v>-3.0000000027939677E-2</v>
      </c>
      <c r="C102" s="43">
        <f t="shared" ref="C102:M102" si="23">C100-C101</f>
        <v>-1.0000000009313226E-2</v>
      </c>
      <c r="D102" s="43">
        <f t="shared" si="23"/>
        <v>0</v>
      </c>
      <c r="E102" s="43">
        <f t="shared" si="23"/>
        <v>0</v>
      </c>
      <c r="F102" s="43">
        <f t="shared" si="23"/>
        <v>-9.9999999220017344E-3</v>
      </c>
      <c r="G102" s="43">
        <f t="shared" si="23"/>
        <v>0</v>
      </c>
      <c r="H102" s="43">
        <f t="shared" si="23"/>
        <v>0</v>
      </c>
      <c r="I102" s="43">
        <f t="shared" si="23"/>
        <v>0</v>
      </c>
      <c r="J102" s="43">
        <f t="shared" si="23"/>
        <v>0</v>
      </c>
      <c r="K102" s="43">
        <f t="shared" si="23"/>
        <v>0</v>
      </c>
      <c r="L102" s="43">
        <f t="shared" si="23"/>
        <v>0</v>
      </c>
      <c r="M102" s="43">
        <f t="shared" si="23"/>
        <v>20447.869999999995</v>
      </c>
      <c r="N102" s="1" t="s">
        <v>199</v>
      </c>
    </row>
    <row r="103" spans="1:14" ht="14.4" customHeight="1" x14ac:dyDescent="0.3">
      <c r="B103" s="135" t="str">
        <f>IF(B102=0,"OK",IF(B102&gt;0,"Skladový doklad v OSP je oceněn vyšší hodnotou","Skladový doklad v účetnictví je oceněn vyšší hodnotou"))</f>
        <v>Skladový doklad v účetnictví je oceněn vyšší hodnotou</v>
      </c>
      <c r="C103" s="135" t="str">
        <f t="shared" ref="C103:M103" si="24">IF(C102=0,"OK",IF(C102&gt;0,"Skladový doklad v OSP je oceněn vyšší hodnotou","Skladový doklad v účetnictví je oceněn vyšší hodnotou"))</f>
        <v>Skladový doklad v účetnictví je oceněn vyšší hodnotou</v>
      </c>
      <c r="D103" s="135" t="str">
        <f t="shared" si="24"/>
        <v>OK</v>
      </c>
      <c r="E103" s="135" t="str">
        <f t="shared" si="24"/>
        <v>OK</v>
      </c>
      <c r="F103" s="135" t="str">
        <f t="shared" si="24"/>
        <v>Skladový doklad v účetnictví je oceněn vyšší hodnotou</v>
      </c>
      <c r="G103" s="135" t="str">
        <f t="shared" si="24"/>
        <v>OK</v>
      </c>
      <c r="H103" s="135" t="str">
        <f t="shared" si="24"/>
        <v>OK</v>
      </c>
      <c r="I103" s="135" t="str">
        <f t="shared" si="24"/>
        <v>OK</v>
      </c>
      <c r="J103" s="135" t="str">
        <f t="shared" si="24"/>
        <v>OK</v>
      </c>
      <c r="K103" s="135" t="str">
        <f t="shared" si="24"/>
        <v>OK</v>
      </c>
      <c r="L103" s="135" t="str">
        <f t="shared" si="24"/>
        <v>OK</v>
      </c>
      <c r="M103" s="135" t="str">
        <f t="shared" si="24"/>
        <v>Skladový doklad v OSP je oceněn vyšší hodnotou</v>
      </c>
    </row>
    <row r="104" spans="1:14" x14ac:dyDescent="0.3"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</row>
    <row r="105" spans="1:14" x14ac:dyDescent="0.3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</row>
    <row r="106" spans="1:14" x14ac:dyDescent="0.3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</row>
    <row r="109" spans="1:14" x14ac:dyDescent="0.3">
      <c r="A109" s="103" t="s">
        <v>3</v>
      </c>
      <c r="B109" s="43">
        <f>(B47-B52)*-1</f>
        <v>9772.61</v>
      </c>
      <c r="C109" s="43">
        <f t="shared" ref="C109:M109" si="25">C47-C52</f>
        <v>-1194.0000000000073</v>
      </c>
      <c r="D109" s="43">
        <f t="shared" si="25"/>
        <v>-359.91999999999098</v>
      </c>
      <c r="E109" s="43">
        <f t="shared" si="25"/>
        <v>-5703.9599999999664</v>
      </c>
      <c r="F109" s="43">
        <f t="shared" si="25"/>
        <v>-7074.6000000000058</v>
      </c>
      <c r="G109" s="43">
        <f t="shared" si="25"/>
        <v>-9161.0499999999993</v>
      </c>
      <c r="H109" s="43">
        <f t="shared" si="25"/>
        <v>-2654.2999999999774</v>
      </c>
      <c r="I109" s="43">
        <f t="shared" si="25"/>
        <v>-955.02000000000407</v>
      </c>
      <c r="J109" s="43">
        <f t="shared" si="25"/>
        <v>-17605.689999999995</v>
      </c>
      <c r="K109" s="43">
        <f t="shared" si="25"/>
        <v>-7294.2599999999802</v>
      </c>
      <c r="L109" s="43">
        <f t="shared" si="25"/>
        <v>-3313.3199999999961</v>
      </c>
      <c r="M109" s="43">
        <f t="shared" si="25"/>
        <v>-36963.348833999997</v>
      </c>
    </row>
    <row r="110" spans="1:14" x14ac:dyDescent="0.3">
      <c r="A110" s="103" t="s">
        <v>24</v>
      </c>
      <c r="B110" s="43">
        <f>B19*-1</f>
        <v>9772.61</v>
      </c>
      <c r="C110" s="43">
        <f t="shared" ref="C110:M110" si="26">C19</f>
        <v>-1194</v>
      </c>
      <c r="D110" s="43">
        <f t="shared" si="26"/>
        <v>-359.92</v>
      </c>
      <c r="E110" s="43">
        <f t="shared" si="26"/>
        <v>-5703.96</v>
      </c>
      <c r="F110" s="43">
        <f t="shared" si="26"/>
        <v>-7074.6</v>
      </c>
      <c r="G110" s="43">
        <f t="shared" si="26"/>
        <v>-9161.0499999999993</v>
      </c>
      <c r="H110" s="43">
        <f t="shared" si="26"/>
        <v>-2654.3</v>
      </c>
      <c r="I110" s="43">
        <f t="shared" si="26"/>
        <v>-955.02</v>
      </c>
      <c r="J110" s="43">
        <f t="shared" si="26"/>
        <v>-17605.689999999999</v>
      </c>
      <c r="K110" s="43">
        <f t="shared" si="26"/>
        <v>-7294.26</v>
      </c>
      <c r="L110" s="43">
        <f t="shared" si="26"/>
        <v>-3313.32</v>
      </c>
      <c r="M110" s="43">
        <f t="shared" si="26"/>
        <v>-4480</v>
      </c>
    </row>
    <row r="111" spans="1:14" x14ac:dyDescent="0.3">
      <c r="B111" s="43">
        <f>B109-B110</f>
        <v>0</v>
      </c>
      <c r="C111" s="43">
        <f t="shared" ref="C111:M111" si="27">C109-C110</f>
        <v>-7.2759576141834259E-12</v>
      </c>
      <c r="D111" s="43">
        <f t="shared" si="27"/>
        <v>9.0381035988684744E-12</v>
      </c>
      <c r="E111" s="43">
        <f t="shared" si="27"/>
        <v>3.3651303965598345E-11</v>
      </c>
      <c r="F111" s="43">
        <f t="shared" si="27"/>
        <v>0</v>
      </c>
      <c r="G111" s="43">
        <f t="shared" si="27"/>
        <v>0</v>
      </c>
      <c r="H111" s="43">
        <f t="shared" si="27"/>
        <v>2.2737367544323206E-11</v>
      </c>
      <c r="I111" s="43">
        <f t="shared" si="27"/>
        <v>-4.0927261579781771E-12</v>
      </c>
      <c r="J111" s="43">
        <f t="shared" si="27"/>
        <v>0</v>
      </c>
      <c r="K111" s="43">
        <f t="shared" si="27"/>
        <v>2.0008883439004421E-11</v>
      </c>
      <c r="L111" s="43">
        <f t="shared" si="27"/>
        <v>4.0927261579781771E-12</v>
      </c>
      <c r="M111" s="43">
        <f t="shared" si="27"/>
        <v>-32483.348833999997</v>
      </c>
      <c r="N111" s="1" t="s">
        <v>199</v>
      </c>
    </row>
    <row r="112" spans="1:14" ht="14.4" customHeight="1" x14ac:dyDescent="0.3">
      <c r="B112" s="135" t="str">
        <f>IF(B111=0,"OK",IF(B111&lt;0,"Skladový doklad v OSP je oceněn vyšší hodnotou","Skladový doklad v účetnictví je oceněn vyšší hodnotou"))</f>
        <v>OK</v>
      </c>
      <c r="C112" s="135" t="str">
        <f t="shared" ref="C112:M112" si="28">IF(C111=0,"OK",IF(C111&lt;0,"Skladový doklad v OSP je oceněn vyšší hodnotou","Skladový doklad v účetnictví je oceněn vyšší hodnotou"))</f>
        <v>Skladový doklad v OSP je oceněn vyšší hodnotou</v>
      </c>
      <c r="D112" s="135" t="str">
        <f t="shared" si="28"/>
        <v>Skladový doklad v účetnictví je oceněn vyšší hodnotou</v>
      </c>
      <c r="E112" s="135" t="str">
        <f t="shared" si="28"/>
        <v>Skladový doklad v účetnictví je oceněn vyšší hodnotou</v>
      </c>
      <c r="F112" s="135" t="str">
        <f t="shared" si="28"/>
        <v>OK</v>
      </c>
      <c r="G112" s="135" t="str">
        <f t="shared" si="28"/>
        <v>OK</v>
      </c>
      <c r="H112" s="135" t="str">
        <f t="shared" si="28"/>
        <v>Skladový doklad v účetnictví je oceněn vyšší hodnotou</v>
      </c>
      <c r="I112" s="135" t="str">
        <f t="shared" si="28"/>
        <v>Skladový doklad v OSP je oceněn vyšší hodnotou</v>
      </c>
      <c r="J112" s="135" t="str">
        <f t="shared" si="28"/>
        <v>OK</v>
      </c>
      <c r="K112" s="135" t="str">
        <f t="shared" si="28"/>
        <v>Skladový doklad v účetnictví je oceněn vyšší hodnotou</v>
      </c>
      <c r="L112" s="135" t="str">
        <f t="shared" si="28"/>
        <v>Skladový doklad v účetnictví je oceněn vyšší hodnotou</v>
      </c>
      <c r="M112" s="135" t="str">
        <f t="shared" si="28"/>
        <v>Skladový doklad v OSP je oceněn vyšší hodnotou</v>
      </c>
    </row>
    <row r="113" spans="2:13" x14ac:dyDescent="0.3"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</row>
    <row r="114" spans="2:13" x14ac:dyDescent="0.3"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</row>
    <row r="115" spans="2:13" x14ac:dyDescent="0.3"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</row>
  </sheetData>
  <mergeCells count="86">
    <mergeCell ref="M112:M115"/>
    <mergeCell ref="B112:B115"/>
    <mergeCell ref="C112:C115"/>
    <mergeCell ref="D112:D115"/>
    <mergeCell ref="E112:E115"/>
    <mergeCell ref="F112:F115"/>
    <mergeCell ref="G112:G115"/>
    <mergeCell ref="H112:H115"/>
    <mergeCell ref="I112:I115"/>
    <mergeCell ref="J112:J115"/>
    <mergeCell ref="K112:K115"/>
    <mergeCell ref="L112:L115"/>
    <mergeCell ref="M103:M106"/>
    <mergeCell ref="B103:B106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L103:L106"/>
    <mergeCell ref="M91:M94"/>
    <mergeCell ref="B91:B94"/>
    <mergeCell ref="C91:C94"/>
    <mergeCell ref="D91:D94"/>
    <mergeCell ref="E91:E94"/>
    <mergeCell ref="F91:F94"/>
    <mergeCell ref="G91:G94"/>
    <mergeCell ref="H91:H94"/>
    <mergeCell ref="I91:I94"/>
    <mergeCell ref="J91:J94"/>
    <mergeCell ref="K91:K94"/>
    <mergeCell ref="L91:L94"/>
    <mergeCell ref="M83:M86"/>
    <mergeCell ref="J74:J77"/>
    <mergeCell ref="K74:K77"/>
    <mergeCell ref="L74:L77"/>
    <mergeCell ref="M74:M77"/>
    <mergeCell ref="J83:J86"/>
    <mergeCell ref="K83:K86"/>
    <mergeCell ref="L83:L86"/>
    <mergeCell ref="B83:B86"/>
    <mergeCell ref="C83:C86"/>
    <mergeCell ref="D83:D86"/>
    <mergeCell ref="E83:E86"/>
    <mergeCell ref="F83:F86"/>
    <mergeCell ref="M66:M69"/>
    <mergeCell ref="B74:B77"/>
    <mergeCell ref="C74:C77"/>
    <mergeCell ref="D74:D77"/>
    <mergeCell ref="E74:E77"/>
    <mergeCell ref="F74:F77"/>
    <mergeCell ref="G74:G77"/>
    <mergeCell ref="H74:H77"/>
    <mergeCell ref="I74:I77"/>
    <mergeCell ref="F66:F69"/>
    <mergeCell ref="G66:G69"/>
    <mergeCell ref="H66:H69"/>
    <mergeCell ref="I66:I69"/>
    <mergeCell ref="J66:J69"/>
    <mergeCell ref="J55:J57"/>
    <mergeCell ref="G83:G86"/>
    <mergeCell ref="L66:L69"/>
    <mergeCell ref="H83:H86"/>
    <mergeCell ref="I83:I86"/>
    <mergeCell ref="K55:K57"/>
    <mergeCell ref="L55:L57"/>
    <mergeCell ref="M55:M57"/>
    <mergeCell ref="K66:K69"/>
    <mergeCell ref="B21:D21"/>
    <mergeCell ref="B49:D49"/>
    <mergeCell ref="B66:B69"/>
    <mergeCell ref="C66:C69"/>
    <mergeCell ref="D66:D69"/>
    <mergeCell ref="E66:E69"/>
    <mergeCell ref="B55:B57"/>
    <mergeCell ref="C55:C57"/>
    <mergeCell ref="D55:D57"/>
    <mergeCell ref="E55:E57"/>
    <mergeCell ref="F55:F57"/>
    <mergeCell ref="G55:G57"/>
    <mergeCell ref="H55:H57"/>
    <mergeCell ref="I55:I57"/>
  </mergeCells>
  <conditionalFormatting sqref="B55:M57">
    <cfRule type="containsText" dxfId="57" priority="1" operator="containsText" text="POZOR! Je zaúčtovaný interní doklad">
      <formula>NOT(ISERROR(SEARCH("POZOR! Je zaúčtovaný interní doklad",B55)))</formula>
    </cfRule>
  </conditionalFormatting>
  <conditionalFormatting sqref="B65:M65">
    <cfRule type="cellIs" dxfId="56" priority="11" operator="lessThan">
      <formula>0</formula>
    </cfRule>
    <cfRule type="cellIs" dxfId="55" priority="12" operator="greaterThan">
      <formula>0</formula>
    </cfRule>
    <cfRule type="cellIs" dxfId="54" priority="13" operator="equal">
      <formula>0</formula>
    </cfRule>
  </conditionalFormatting>
  <conditionalFormatting sqref="B73:M73">
    <cfRule type="cellIs" dxfId="53" priority="14" operator="lessThan">
      <formula>0</formula>
    </cfRule>
    <cfRule type="cellIs" dxfId="52" priority="15" operator="greaterThan">
      <formula>0</formula>
    </cfRule>
    <cfRule type="cellIs" dxfId="51" priority="16" operator="equal">
      <formula>0</formula>
    </cfRule>
  </conditionalFormatting>
  <conditionalFormatting sqref="B82:M82">
    <cfRule type="cellIs" dxfId="50" priority="17" operator="lessThan">
      <formula>0</formula>
    </cfRule>
    <cfRule type="cellIs" dxfId="49" priority="18" operator="greaterThan">
      <formula>0</formula>
    </cfRule>
    <cfRule type="cellIs" dxfId="48" priority="19" operator="equal">
      <formula>0</formula>
    </cfRule>
  </conditionalFormatting>
  <conditionalFormatting sqref="B90:M90">
    <cfRule type="cellIs" dxfId="47" priority="8" operator="lessThan">
      <formula>0</formula>
    </cfRule>
    <cfRule type="cellIs" dxfId="46" priority="9" operator="greaterThan">
      <formula>0</formula>
    </cfRule>
    <cfRule type="cellIs" dxfId="45" priority="10" operator="equal">
      <formula>0</formula>
    </cfRule>
  </conditionalFormatting>
  <conditionalFormatting sqref="B102:M102">
    <cfRule type="cellIs" dxfId="44" priority="5" operator="lessThan">
      <formula>0</formula>
    </cfRule>
    <cfRule type="cellIs" dxfId="43" priority="6" operator="greaterThan">
      <formula>0</formula>
    </cfRule>
    <cfRule type="cellIs" dxfId="42" priority="7" operator="equal">
      <formula>0</formula>
    </cfRule>
  </conditionalFormatting>
  <conditionalFormatting sqref="B111:M111">
    <cfRule type="cellIs" dxfId="41" priority="2" operator="lessThan">
      <formula>0</formula>
    </cfRule>
    <cfRule type="cellIs" dxfId="40" priority="3" operator="greaterThan">
      <formula>0</formula>
    </cfRule>
    <cfRule type="cellIs" dxfId="39" priority="4" operator="equal">
      <formula>0</formula>
    </cfRule>
  </conditionalFormatting>
  <conditionalFormatting sqref="D1">
    <cfRule type="cellIs" dxfId="38" priority="20" operator="equal">
      <formula>0</formula>
    </cfRule>
    <cfRule type="cellIs" dxfId="37" priority="21" operator="lessThan">
      <formula>0</formula>
    </cfRule>
    <cfRule type="cellIs" dxfId="36" priority="22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C0D8-9033-4B3F-9E87-FCDFE639B324}">
  <sheetPr>
    <tabColor theme="0" tint="-0.499984740745262"/>
  </sheetPr>
  <dimension ref="A1:W77"/>
  <sheetViews>
    <sheetView zoomScale="98" zoomScaleNormal="98" workbookViewId="0">
      <selection activeCell="A23" sqref="A23"/>
    </sheetView>
  </sheetViews>
  <sheetFormatPr defaultRowHeight="14.4" x14ac:dyDescent="0.3"/>
  <cols>
    <col min="1" max="1" width="16" style="68" bestFit="1" customWidth="1"/>
    <col min="2" max="3" width="15.77734375" style="68" customWidth="1"/>
    <col min="4" max="4" width="5.21875" style="68" customWidth="1"/>
    <col min="5" max="7" width="15.77734375" style="68" customWidth="1"/>
    <col min="8" max="8" width="5.77734375" style="68" customWidth="1"/>
    <col min="9" max="11" width="15.77734375" style="68" customWidth="1"/>
    <col min="12" max="12" width="5.77734375" style="68" customWidth="1"/>
    <col min="13" max="15" width="15.77734375" style="68" customWidth="1"/>
    <col min="16" max="16" width="5.77734375" style="68" customWidth="1"/>
    <col min="17" max="19" width="15.77734375" style="68" customWidth="1"/>
    <col min="20" max="20" width="5.77734375" style="68" customWidth="1"/>
    <col min="21" max="21" width="15.77734375" style="68" customWidth="1"/>
    <col min="22" max="22" width="22.88671875" style="68" customWidth="1"/>
    <col min="23" max="23" width="15.77734375" style="68" customWidth="1"/>
    <col min="24" max="16384" width="8.88671875" style="1"/>
  </cols>
  <sheetData>
    <row r="1" spans="1:5" ht="21" x14ac:dyDescent="0.4">
      <c r="A1" s="149" t="s">
        <v>162</v>
      </c>
      <c r="B1" s="150"/>
      <c r="C1" s="150"/>
      <c r="D1" s="150"/>
      <c r="E1" s="150"/>
    </row>
    <row r="2" spans="1:5" ht="15" thickBot="1" x14ac:dyDescent="0.35">
      <c r="A2" s="69"/>
    </row>
    <row r="3" spans="1:5" ht="15" thickBot="1" x14ac:dyDescent="0.35">
      <c r="A3" s="147" t="s">
        <v>193</v>
      </c>
      <c r="B3" s="148"/>
      <c r="C3" s="98"/>
      <c r="D3" s="147" t="s">
        <v>165</v>
      </c>
      <c r="E3" s="148"/>
    </row>
    <row r="4" spans="1:5" ht="15" thickBot="1" x14ac:dyDescent="0.35">
      <c r="A4" s="69"/>
    </row>
    <row r="5" spans="1:5" ht="15" thickBot="1" x14ac:dyDescent="0.35">
      <c r="B5" s="86" t="s">
        <v>163</v>
      </c>
      <c r="C5" s="87" t="s">
        <v>198</v>
      </c>
      <c r="D5" s="70"/>
      <c r="E5" s="88" t="s">
        <v>19</v>
      </c>
    </row>
    <row r="6" spans="1:5" x14ac:dyDescent="0.3">
      <c r="A6" s="83" t="s">
        <v>25</v>
      </c>
      <c r="B6" s="71">
        <v>-45965.08</v>
      </c>
      <c r="C6" s="72">
        <v>43309.09</v>
      </c>
      <c r="D6" s="73"/>
      <c r="E6" s="74">
        <f t="shared" ref="E6:E17" si="0">B6+C6</f>
        <v>-2655.9900000000052</v>
      </c>
    </row>
    <row r="7" spans="1:5" x14ac:dyDescent="0.3">
      <c r="A7" s="84" t="s">
        <v>26</v>
      </c>
      <c r="B7" s="75">
        <v>-28306.964</v>
      </c>
      <c r="C7" s="76">
        <v>30228.813999999998</v>
      </c>
      <c r="D7" s="73"/>
      <c r="E7" s="77">
        <f t="shared" si="0"/>
        <v>1921.8499999999985</v>
      </c>
    </row>
    <row r="8" spans="1:5" x14ac:dyDescent="0.3">
      <c r="A8" s="84" t="s">
        <v>27</v>
      </c>
      <c r="B8" s="75">
        <v>-25419.38</v>
      </c>
      <c r="C8" s="76">
        <v>23211.56</v>
      </c>
      <c r="D8" s="73"/>
      <c r="E8" s="77">
        <f t="shared" si="0"/>
        <v>-2207.8199999999997</v>
      </c>
    </row>
    <row r="9" spans="1:5" x14ac:dyDescent="0.3">
      <c r="A9" s="84" t="s">
        <v>28</v>
      </c>
      <c r="B9" s="75">
        <v>-18915.191999999999</v>
      </c>
      <c r="C9" s="76">
        <v>18913.191999999999</v>
      </c>
      <c r="D9" s="73"/>
      <c r="E9" s="77">
        <f t="shared" si="0"/>
        <v>-2</v>
      </c>
    </row>
    <row r="10" spans="1:5" x14ac:dyDescent="0.3">
      <c r="A10" s="84" t="s">
        <v>29</v>
      </c>
      <c r="B10" s="75">
        <v>-41571.637499999903</v>
      </c>
      <c r="C10" s="76">
        <v>41571.637499999903</v>
      </c>
      <c r="D10" s="73"/>
      <c r="E10" s="77">
        <f t="shared" si="0"/>
        <v>0</v>
      </c>
    </row>
    <row r="11" spans="1:5" x14ac:dyDescent="0.3">
      <c r="A11" s="84" t="s">
        <v>30</v>
      </c>
      <c r="B11" s="75">
        <v>-25419.947</v>
      </c>
      <c r="C11" s="76">
        <v>25419.947</v>
      </c>
      <c r="D11" s="73"/>
      <c r="E11" s="77">
        <f t="shared" si="0"/>
        <v>0</v>
      </c>
    </row>
    <row r="12" spans="1:5" x14ac:dyDescent="0.3">
      <c r="A12" s="84" t="s">
        <v>31</v>
      </c>
      <c r="B12" s="75">
        <v>-28376.649000000001</v>
      </c>
      <c r="C12" s="76">
        <v>28376.649000000001</v>
      </c>
      <c r="D12" s="73"/>
      <c r="E12" s="77">
        <f t="shared" si="0"/>
        <v>0</v>
      </c>
    </row>
    <row r="13" spans="1:5" x14ac:dyDescent="0.3">
      <c r="A13" s="84" t="s">
        <v>32</v>
      </c>
      <c r="B13" s="75">
        <v>-35587.474999999999</v>
      </c>
      <c r="C13" s="76">
        <v>35587.474999999999</v>
      </c>
      <c r="D13" s="73"/>
      <c r="E13" s="77">
        <f t="shared" si="0"/>
        <v>0</v>
      </c>
    </row>
    <row r="14" spans="1:5" x14ac:dyDescent="0.3">
      <c r="A14" s="84" t="s">
        <v>33</v>
      </c>
      <c r="B14" s="75">
        <v>-36136.6</v>
      </c>
      <c r="C14" s="76">
        <v>36136.6</v>
      </c>
      <c r="D14" s="73"/>
      <c r="E14" s="77">
        <f t="shared" si="0"/>
        <v>0</v>
      </c>
    </row>
    <row r="15" spans="1:5" x14ac:dyDescent="0.3">
      <c r="A15" s="84" t="s">
        <v>34</v>
      </c>
      <c r="B15" s="75">
        <v>-27094.912499999999</v>
      </c>
      <c r="C15" s="76">
        <v>27094.912499999999</v>
      </c>
      <c r="D15" s="73"/>
      <c r="E15" s="77">
        <f t="shared" si="0"/>
        <v>0</v>
      </c>
    </row>
    <row r="16" spans="1:5" x14ac:dyDescent="0.3">
      <c r="A16" s="84" t="s">
        <v>35</v>
      </c>
      <c r="B16" s="75">
        <v>-30961.075000000001</v>
      </c>
      <c r="C16" s="76">
        <v>30961.075000000001</v>
      </c>
      <c r="D16" s="73"/>
      <c r="E16" s="77">
        <f t="shared" si="0"/>
        <v>0</v>
      </c>
    </row>
    <row r="17" spans="1:23" ht="15" thickBot="1" x14ac:dyDescent="0.35">
      <c r="A17" s="85" t="s">
        <v>36</v>
      </c>
      <c r="B17" s="75">
        <v>-15512.762499999901</v>
      </c>
      <c r="C17" s="76">
        <v>13954.012499999901</v>
      </c>
      <c r="D17" s="73"/>
      <c r="E17" s="77">
        <f t="shared" si="0"/>
        <v>-1558.75</v>
      </c>
    </row>
    <row r="19" spans="1:23" ht="15" thickBot="1" x14ac:dyDescent="0.35"/>
    <row r="20" spans="1:23" ht="15" thickBot="1" x14ac:dyDescent="0.35">
      <c r="A20" s="88" t="str">
        <f>A6</f>
        <v>Leden</v>
      </c>
      <c r="B20" s="88" t="s">
        <v>164</v>
      </c>
      <c r="C20" s="88" t="s">
        <v>165</v>
      </c>
      <c r="E20" s="88" t="str">
        <f>A7</f>
        <v>Únor</v>
      </c>
      <c r="F20" s="88" t="s">
        <v>164</v>
      </c>
      <c r="G20" s="88" t="s">
        <v>165</v>
      </c>
      <c r="H20" s="78"/>
      <c r="I20" s="88" t="str">
        <f>A8</f>
        <v>Březen</v>
      </c>
      <c r="J20" s="88" t="s">
        <v>164</v>
      </c>
      <c r="K20" s="88" t="s">
        <v>165</v>
      </c>
      <c r="L20" s="78"/>
      <c r="M20" s="88" t="str">
        <f>A9</f>
        <v>Duben</v>
      </c>
      <c r="N20" s="88" t="s">
        <v>164</v>
      </c>
      <c r="O20" s="88" t="s">
        <v>165</v>
      </c>
      <c r="P20" s="78"/>
      <c r="Q20" s="88" t="str">
        <f>A10</f>
        <v>Květen</v>
      </c>
      <c r="R20" s="88" t="s">
        <v>164</v>
      </c>
      <c r="S20" s="88" t="s">
        <v>165</v>
      </c>
      <c r="T20" s="78"/>
      <c r="U20" s="88" t="str">
        <f>A11</f>
        <v>Červen</v>
      </c>
      <c r="V20" s="88" t="s">
        <v>164</v>
      </c>
      <c r="W20" s="88" t="s">
        <v>165</v>
      </c>
    </row>
    <row r="21" spans="1:23" x14ac:dyDescent="0.3">
      <c r="A21" s="68" t="s">
        <v>166</v>
      </c>
      <c r="B21" s="68" t="s">
        <v>167</v>
      </c>
      <c r="C21" s="90">
        <v>282.60000000000002</v>
      </c>
      <c r="E21" s="68" t="s">
        <v>168</v>
      </c>
      <c r="F21" s="68" t="s">
        <v>169</v>
      </c>
      <c r="G21" s="90">
        <v>-1.37</v>
      </c>
      <c r="I21" s="68" t="s">
        <v>170</v>
      </c>
      <c r="J21" s="68" t="s">
        <v>171</v>
      </c>
      <c r="K21" s="90">
        <v>-883.13</v>
      </c>
      <c r="M21" t="s">
        <v>172</v>
      </c>
      <c r="N21" s="68" t="s">
        <v>169</v>
      </c>
      <c r="O21" s="90">
        <v>-2</v>
      </c>
      <c r="S21" s="90"/>
      <c r="W21" s="90"/>
    </row>
    <row r="22" spans="1:23" x14ac:dyDescent="0.3">
      <c r="A22" s="68" t="s">
        <v>173</v>
      </c>
      <c r="B22" s="68" t="s">
        <v>174</v>
      </c>
      <c r="C22" s="90">
        <v>-8</v>
      </c>
      <c r="E22" s="68" t="s">
        <v>175</v>
      </c>
      <c r="F22" s="68" t="s">
        <v>169</v>
      </c>
      <c r="G22" s="90">
        <v>-2</v>
      </c>
      <c r="I22" s="68" t="s">
        <v>176</v>
      </c>
      <c r="J22" s="68" t="s">
        <v>171</v>
      </c>
      <c r="K22" s="90">
        <v>-294.38</v>
      </c>
      <c r="O22" s="90"/>
      <c r="S22" s="90"/>
      <c r="W22" s="90"/>
    </row>
    <row r="23" spans="1:23" x14ac:dyDescent="0.3">
      <c r="A23" s="68" t="s">
        <v>177</v>
      </c>
      <c r="B23" s="68" t="s">
        <v>178</v>
      </c>
      <c r="C23" s="90">
        <v>-1899.55</v>
      </c>
      <c r="E23" s="68" t="s">
        <v>179</v>
      </c>
      <c r="F23" s="68" t="s">
        <v>180</v>
      </c>
      <c r="G23" s="90">
        <v>-282.60000000000002</v>
      </c>
      <c r="I23" s="68" t="s">
        <v>181</v>
      </c>
      <c r="J23" s="68" t="s">
        <v>171</v>
      </c>
      <c r="K23" s="90">
        <v>-1030.31</v>
      </c>
      <c r="O23" s="90"/>
      <c r="S23" s="90"/>
      <c r="W23" s="90"/>
    </row>
    <row r="24" spans="1:23" x14ac:dyDescent="0.3">
      <c r="A24" s="68" t="s">
        <v>182</v>
      </c>
      <c r="B24" s="68" t="s">
        <v>178</v>
      </c>
      <c r="C24" s="90">
        <v>-142.21</v>
      </c>
      <c r="E24" s="68" t="s">
        <v>183</v>
      </c>
      <c r="F24" s="68" t="s">
        <v>184</v>
      </c>
      <c r="G24" s="90">
        <v>294.38</v>
      </c>
      <c r="K24" s="90"/>
      <c r="O24" s="90"/>
      <c r="S24" s="90"/>
      <c r="W24" s="90"/>
    </row>
    <row r="25" spans="1:23" x14ac:dyDescent="0.3">
      <c r="A25" s="68" t="s">
        <v>185</v>
      </c>
      <c r="B25" s="68" t="s">
        <v>178</v>
      </c>
      <c r="C25" s="90">
        <v>-444.41</v>
      </c>
      <c r="E25" s="68" t="s">
        <v>186</v>
      </c>
      <c r="F25" s="68" t="s">
        <v>184</v>
      </c>
      <c r="G25" s="90">
        <v>1030.31</v>
      </c>
      <c r="K25" s="90"/>
      <c r="O25" s="90"/>
      <c r="S25" s="90"/>
      <c r="W25" s="90"/>
    </row>
    <row r="26" spans="1:23" x14ac:dyDescent="0.3">
      <c r="A26" s="68" t="s">
        <v>187</v>
      </c>
      <c r="B26" s="68" t="s">
        <v>178</v>
      </c>
      <c r="C26" s="90">
        <v>-444.42</v>
      </c>
      <c r="E26" s="68" t="s">
        <v>188</v>
      </c>
      <c r="F26" s="68" t="s">
        <v>184</v>
      </c>
      <c r="G26" s="90">
        <v>883.13</v>
      </c>
      <c r="K26" s="90"/>
      <c r="O26" s="90"/>
      <c r="S26" s="90"/>
      <c r="W26" s="90"/>
    </row>
    <row r="27" spans="1:23" x14ac:dyDescent="0.3">
      <c r="C27" s="90"/>
      <c r="E27" s="80"/>
      <c r="G27" s="90"/>
      <c r="K27" s="90"/>
      <c r="O27" s="90"/>
      <c r="S27" s="90"/>
      <c r="W27" s="90"/>
    </row>
    <row r="28" spans="1:23" x14ac:dyDescent="0.3">
      <c r="C28" s="90"/>
      <c r="E28" s="80"/>
      <c r="G28" s="90"/>
      <c r="K28" s="90"/>
      <c r="O28" s="90"/>
      <c r="S28" s="90"/>
      <c r="W28" s="90"/>
    </row>
    <row r="29" spans="1:23" x14ac:dyDescent="0.3">
      <c r="C29" s="90"/>
      <c r="E29" s="80"/>
      <c r="G29" s="90"/>
      <c r="K29" s="90"/>
      <c r="O29" s="90"/>
      <c r="S29" s="90"/>
      <c r="W29" s="90"/>
    </row>
    <row r="30" spans="1:23" x14ac:dyDescent="0.3">
      <c r="C30" s="90"/>
      <c r="E30" s="80"/>
      <c r="G30" s="90"/>
      <c r="K30" s="90"/>
      <c r="O30" s="90"/>
      <c r="S30" s="90"/>
      <c r="W30" s="90"/>
    </row>
    <row r="31" spans="1:23" ht="15" thickBot="1" x14ac:dyDescent="0.35">
      <c r="C31" s="90"/>
      <c r="G31" s="90"/>
      <c r="K31" s="90"/>
      <c r="O31" s="90"/>
      <c r="S31" s="90"/>
      <c r="W31" s="90"/>
    </row>
    <row r="32" spans="1:23" ht="15" thickBot="1" x14ac:dyDescent="0.35">
      <c r="C32" s="89">
        <f>SUM(C21:C31)</f>
        <v>-2655.99</v>
      </c>
      <c r="G32" s="89">
        <f>SUM(G21:G31)</f>
        <v>1921.85</v>
      </c>
      <c r="K32" s="89">
        <f>SUM(K21:K31)</f>
        <v>-2207.8199999999997</v>
      </c>
      <c r="O32" s="89">
        <f>SUM(O21:O31)</f>
        <v>-2</v>
      </c>
      <c r="S32" s="89">
        <f>SUM(S21:S31)</f>
        <v>0</v>
      </c>
      <c r="W32" s="89">
        <f>SUM(W21:W31)</f>
        <v>0</v>
      </c>
    </row>
    <row r="33" spans="1:23" x14ac:dyDescent="0.3">
      <c r="A33" s="78"/>
      <c r="B33" s="81"/>
      <c r="C33" s="82">
        <f>C32-E6</f>
        <v>5.4569682106375694E-12</v>
      </c>
      <c r="D33" s="78"/>
      <c r="E33" s="78"/>
      <c r="F33" s="78"/>
      <c r="G33" s="82">
        <f>G32-E7</f>
        <v>0</v>
      </c>
      <c r="H33" s="78"/>
      <c r="I33" s="78"/>
      <c r="J33" s="78"/>
      <c r="K33" s="82">
        <f>K32-E8</f>
        <v>0</v>
      </c>
      <c r="L33" s="78"/>
      <c r="M33" s="78"/>
      <c r="N33" s="78"/>
      <c r="O33" s="82">
        <f>O32-E9</f>
        <v>0</v>
      </c>
      <c r="P33" s="78"/>
      <c r="Q33" s="78"/>
      <c r="R33" s="78"/>
      <c r="S33" s="82">
        <f>S32-E10</f>
        <v>0</v>
      </c>
      <c r="T33" s="78"/>
      <c r="U33" s="78"/>
      <c r="V33" s="78"/>
      <c r="W33" s="82">
        <f>W32-E11</f>
        <v>0</v>
      </c>
    </row>
    <row r="34" spans="1:23" ht="15" thickBot="1" x14ac:dyDescent="0.35"/>
    <row r="35" spans="1:23" ht="15" thickBot="1" x14ac:dyDescent="0.35">
      <c r="A35" s="88" t="str">
        <f>A12</f>
        <v>Červenec</v>
      </c>
      <c r="B35" s="88" t="s">
        <v>164</v>
      </c>
      <c r="C35" s="88" t="s">
        <v>165</v>
      </c>
      <c r="E35" s="88" t="str">
        <f>A13</f>
        <v>Srpen</v>
      </c>
      <c r="F35" s="88" t="s">
        <v>164</v>
      </c>
      <c r="G35" s="88" t="s">
        <v>165</v>
      </c>
      <c r="H35" s="78"/>
      <c r="I35" s="88" t="str">
        <f>A14</f>
        <v>Září</v>
      </c>
      <c r="J35" s="88" t="s">
        <v>164</v>
      </c>
      <c r="K35" s="88" t="s">
        <v>165</v>
      </c>
      <c r="L35" s="78"/>
      <c r="M35" s="88" t="str">
        <f>A15</f>
        <v>Říjen</v>
      </c>
      <c r="N35" s="88" t="s">
        <v>164</v>
      </c>
      <c r="O35" s="88" t="s">
        <v>165</v>
      </c>
      <c r="P35" s="78"/>
      <c r="Q35" s="88" t="str">
        <f>A16</f>
        <v>Listopad</v>
      </c>
      <c r="R35" s="88" t="s">
        <v>164</v>
      </c>
      <c r="S35" s="88" t="s">
        <v>165</v>
      </c>
      <c r="T35" s="78"/>
      <c r="U35" s="88" t="str">
        <f>A17</f>
        <v>Prosinec</v>
      </c>
      <c r="V35" s="88" t="s">
        <v>164</v>
      </c>
      <c r="W35" s="88" t="s">
        <v>165</v>
      </c>
    </row>
    <row r="36" spans="1:23" x14ac:dyDescent="0.3">
      <c r="C36" s="90"/>
      <c r="G36" s="90"/>
      <c r="K36" s="90"/>
      <c r="O36" s="90"/>
      <c r="S36" s="90"/>
      <c r="U36" s="68" t="s">
        <v>189</v>
      </c>
      <c r="V36" s="68" t="s">
        <v>169</v>
      </c>
      <c r="W36" s="90">
        <v>-97.4</v>
      </c>
    </row>
    <row r="37" spans="1:23" x14ac:dyDescent="0.3">
      <c r="C37" s="90"/>
      <c r="G37" s="90"/>
      <c r="K37" s="90"/>
      <c r="O37" s="90"/>
      <c r="S37" s="90"/>
      <c r="U37" s="68" t="s">
        <v>190</v>
      </c>
      <c r="V37" s="68" t="s">
        <v>169</v>
      </c>
      <c r="W37" s="90">
        <v>-97.4</v>
      </c>
    </row>
    <row r="38" spans="1:23" x14ac:dyDescent="0.3">
      <c r="C38" s="90"/>
      <c r="G38" s="90"/>
      <c r="K38" s="90"/>
      <c r="O38" s="90"/>
      <c r="S38" s="90"/>
      <c r="U38" s="68" t="s">
        <v>190</v>
      </c>
      <c r="V38" s="68" t="s">
        <v>191</v>
      </c>
      <c r="W38" s="90">
        <v>-657.45</v>
      </c>
    </row>
    <row r="39" spans="1:23" x14ac:dyDescent="0.3">
      <c r="C39" s="90"/>
      <c r="G39" s="90"/>
      <c r="K39" s="90"/>
      <c r="O39" s="90"/>
      <c r="S39" s="90"/>
      <c r="U39" s="68" t="s">
        <v>192</v>
      </c>
      <c r="V39" s="68" t="s">
        <v>191</v>
      </c>
      <c r="W39" s="90">
        <v>-706.5</v>
      </c>
    </row>
    <row r="40" spans="1:23" x14ac:dyDescent="0.3">
      <c r="C40" s="90"/>
      <c r="G40" s="90"/>
      <c r="K40" s="90"/>
      <c r="O40" s="90"/>
      <c r="S40" s="90"/>
      <c r="W40" s="90"/>
    </row>
    <row r="41" spans="1:23" x14ac:dyDescent="0.3">
      <c r="C41" s="90"/>
      <c r="G41" s="90"/>
      <c r="K41" s="90"/>
      <c r="O41" s="90"/>
      <c r="S41" s="90"/>
      <c r="W41" s="90"/>
    </row>
    <row r="42" spans="1:23" x14ac:dyDescent="0.3">
      <c r="C42" s="90"/>
      <c r="G42" s="90"/>
      <c r="K42" s="90"/>
      <c r="O42" s="90"/>
      <c r="S42" s="90"/>
      <c r="W42" s="90"/>
    </row>
    <row r="43" spans="1:23" x14ac:dyDescent="0.3">
      <c r="C43" s="90"/>
      <c r="G43" s="90"/>
      <c r="K43" s="90"/>
      <c r="O43" s="90"/>
      <c r="S43" s="90"/>
      <c r="W43" s="90"/>
    </row>
    <row r="44" spans="1:23" x14ac:dyDescent="0.3">
      <c r="C44" s="90"/>
      <c r="G44" s="90"/>
      <c r="K44" s="90"/>
      <c r="O44" s="90"/>
      <c r="S44" s="90"/>
      <c r="W44" s="90"/>
    </row>
    <row r="45" spans="1:23" x14ac:dyDescent="0.3">
      <c r="C45" s="90"/>
      <c r="G45" s="90"/>
      <c r="K45" s="90"/>
      <c r="O45" s="90"/>
      <c r="S45" s="90"/>
      <c r="W45" s="90"/>
    </row>
    <row r="46" spans="1:23" ht="15" thickBot="1" x14ac:dyDescent="0.35">
      <c r="C46" s="90"/>
      <c r="G46" s="90"/>
      <c r="K46" s="90"/>
      <c r="O46" s="90"/>
      <c r="S46" s="90"/>
      <c r="W46" s="90"/>
    </row>
    <row r="47" spans="1:23" ht="15" thickBot="1" x14ac:dyDescent="0.35">
      <c r="C47" s="89">
        <f>SUM(C36:C46)</f>
        <v>0</v>
      </c>
      <c r="G47" s="89">
        <f>SUM(G36:G46)</f>
        <v>0</v>
      </c>
      <c r="K47" s="89">
        <f>SUM(K36:K46)</f>
        <v>0</v>
      </c>
      <c r="O47" s="89">
        <f>SUM(O36:O46)</f>
        <v>0</v>
      </c>
      <c r="S47" s="89">
        <f>SUM(S36:S46)</f>
        <v>0</v>
      </c>
      <c r="W47" s="89">
        <f>SUM(W36:W46)</f>
        <v>-1558.75</v>
      </c>
    </row>
    <row r="48" spans="1:23" x14ac:dyDescent="0.3">
      <c r="A48" s="78"/>
      <c r="B48" s="78"/>
      <c r="C48" s="82">
        <f>C47-E12</f>
        <v>0</v>
      </c>
      <c r="D48" s="78"/>
      <c r="E48" s="78"/>
      <c r="F48" s="78"/>
      <c r="G48" s="82">
        <f>G47-E13</f>
        <v>0</v>
      </c>
      <c r="H48" s="78"/>
      <c r="I48" s="78"/>
      <c r="J48" s="78"/>
      <c r="K48" s="82">
        <f>K47-E14</f>
        <v>0</v>
      </c>
      <c r="L48" s="78"/>
      <c r="M48" s="78"/>
      <c r="N48" s="78"/>
      <c r="O48" s="82">
        <f>O47-E15</f>
        <v>0</v>
      </c>
      <c r="P48" s="78"/>
      <c r="Q48" s="78"/>
      <c r="R48" s="78"/>
      <c r="S48" s="82">
        <f>S47-E16</f>
        <v>0</v>
      </c>
      <c r="T48" s="78"/>
      <c r="U48" s="78"/>
      <c r="V48" s="78"/>
      <c r="W48" s="82">
        <f>W47-E17</f>
        <v>0</v>
      </c>
    </row>
    <row r="60" ht="14.4" customHeight="1" x14ac:dyDescent="0.3"/>
    <row r="68" ht="14.4" customHeight="1" x14ac:dyDescent="0.3"/>
    <row r="77" ht="14.4" customHeight="1" x14ac:dyDescent="0.3"/>
  </sheetData>
  <mergeCells count="3">
    <mergeCell ref="A3:B3"/>
    <mergeCell ref="D3:E3"/>
    <mergeCell ref="A1:E1"/>
  </mergeCells>
  <conditionalFormatting sqref="C33 G33 K33 O33 S33 W33 C48 G48 K48 O48 S48 W48">
    <cfRule type="cellIs" dxfId="35" priority="3" operator="lessThan">
      <formula>0</formula>
    </cfRule>
    <cfRule type="cellIs" dxfId="34" priority="4" operator="greaterThan">
      <formula>0</formula>
    </cfRule>
    <cfRule type="cellIs" dxfId="33" priority="5" operator="equal">
      <formula>0</formula>
    </cfRule>
  </conditionalFormatting>
  <conditionalFormatting sqref="E6:E17">
    <cfRule type="cellIs" dxfId="32" priority="1" operator="lessThan">
      <formula>0</formula>
    </cfRule>
    <cfRule type="cellIs" dxfId="31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F4BF-C93D-48C5-9933-44BFB841CB04}">
  <sheetPr>
    <tabColor theme="0" tint="-0.499984740745262"/>
  </sheetPr>
  <dimension ref="A1:P125"/>
  <sheetViews>
    <sheetView topLeftCell="A34" zoomScaleNormal="100" workbookViewId="0">
      <selection activeCell="B1" sqref="B1:C1"/>
    </sheetView>
  </sheetViews>
  <sheetFormatPr defaultRowHeight="14.4" x14ac:dyDescent="0.3"/>
  <cols>
    <col min="1" max="1" width="28.77734375" style="1" customWidth="1"/>
    <col min="2" max="14" width="18.77734375" style="1" customWidth="1"/>
    <col min="15" max="15" width="10.5546875" style="1" bestFit="1" customWidth="1"/>
    <col min="16" max="16384" width="8.88671875" style="1"/>
  </cols>
  <sheetData>
    <row r="1" spans="1:12" x14ac:dyDescent="0.3">
      <c r="A1" s="33" t="s">
        <v>113</v>
      </c>
      <c r="B1" s="34">
        <v>2705000.2142610801</v>
      </c>
      <c r="C1" s="34">
        <v>2705000.2142610801</v>
      </c>
      <c r="D1" s="34">
        <f>B1-C1</f>
        <v>0</v>
      </c>
    </row>
    <row r="2" spans="1:12" x14ac:dyDescent="0.3">
      <c r="B2" s="34"/>
      <c r="C2" s="34"/>
      <c r="D2" s="34"/>
    </row>
    <row r="3" spans="1:12" ht="28.8" x14ac:dyDescent="0.3">
      <c r="B3" s="49" t="s">
        <v>4</v>
      </c>
      <c r="C3" s="50" t="s">
        <v>114</v>
      </c>
      <c r="D3" s="50" t="s">
        <v>19</v>
      </c>
    </row>
    <row r="4" spans="1:12" x14ac:dyDescent="0.3">
      <c r="A4" s="51" t="s">
        <v>7</v>
      </c>
      <c r="B4" s="37">
        <v>3612867.4038916901</v>
      </c>
      <c r="C4" s="37">
        <v>3613005.5399999898</v>
      </c>
      <c r="D4" s="37">
        <f>B4-C4</f>
        <v>-138.13610829971731</v>
      </c>
      <c r="E4" s="52"/>
      <c r="H4" s="52"/>
    </row>
    <row r="5" spans="1:12" x14ac:dyDescent="0.3">
      <c r="A5" s="51" t="s">
        <v>8</v>
      </c>
      <c r="B5" s="37">
        <v>5205978.3332267897</v>
      </c>
      <c r="C5" s="37">
        <v>5206400.6399999997</v>
      </c>
      <c r="D5" s="37">
        <f t="shared" ref="D5:D15" si="0">B5-C5</f>
        <v>-422.30677320994437</v>
      </c>
      <c r="E5" s="52"/>
      <c r="H5" s="52"/>
    </row>
    <row r="6" spans="1:12" x14ac:dyDescent="0.3">
      <c r="A6" s="51" t="s">
        <v>9</v>
      </c>
      <c r="B6" s="37">
        <v>5792633.0333026396</v>
      </c>
      <c r="C6" s="37">
        <v>5793055.2800000003</v>
      </c>
      <c r="D6" s="37">
        <f t="shared" si="0"/>
        <v>-422.2466973606497</v>
      </c>
      <c r="E6" s="53"/>
    </row>
    <row r="7" spans="1:12" x14ac:dyDescent="0.3">
      <c r="A7" s="51" t="s">
        <v>10</v>
      </c>
      <c r="B7" s="37">
        <v>4894823.3529735897</v>
      </c>
      <c r="C7" s="37">
        <v>4895245.3599999901</v>
      </c>
      <c r="D7" s="37">
        <f t="shared" si="0"/>
        <v>-422.00702640041709</v>
      </c>
      <c r="E7" s="53"/>
      <c r="F7" s="53"/>
    </row>
    <row r="8" spans="1:12" x14ac:dyDescent="0.3">
      <c r="A8" s="51" t="s">
        <v>11</v>
      </c>
      <c r="B8" s="37">
        <v>6097119.43831491</v>
      </c>
      <c r="C8" s="37">
        <v>6097541.3300000001</v>
      </c>
      <c r="D8" s="37">
        <f t="shared" si="0"/>
        <v>-421.89168509002775</v>
      </c>
    </row>
    <row r="9" spans="1:12" x14ac:dyDescent="0.3">
      <c r="A9" s="51" t="s">
        <v>12</v>
      </c>
      <c r="B9" s="37">
        <v>3832748.80966239</v>
      </c>
      <c r="C9" s="37">
        <v>3833170.59</v>
      </c>
      <c r="D9" s="37">
        <f t="shared" si="0"/>
        <v>-421.78033760981634</v>
      </c>
    </row>
    <row r="10" spans="1:12" x14ac:dyDescent="0.3">
      <c r="A10" s="51" t="s">
        <v>13</v>
      </c>
      <c r="B10" s="37">
        <v>4654942.97821311</v>
      </c>
      <c r="C10" s="37">
        <v>4656511.68</v>
      </c>
      <c r="D10" s="37">
        <f t="shared" si="0"/>
        <v>-1568.7017868896946</v>
      </c>
      <c r="E10" s="52"/>
      <c r="H10" s="52"/>
      <c r="L10" s="52"/>
    </row>
    <row r="11" spans="1:12" x14ac:dyDescent="0.3">
      <c r="A11" s="51" t="s">
        <v>14</v>
      </c>
      <c r="B11" s="37">
        <v>4100125.0384898302</v>
      </c>
      <c r="C11" s="37">
        <v>4099609.3799999901</v>
      </c>
      <c r="D11" s="37">
        <f t="shared" si="0"/>
        <v>515.65848984010518</v>
      </c>
      <c r="E11" s="52"/>
    </row>
    <row r="12" spans="1:12" x14ac:dyDescent="0.3">
      <c r="A12" s="51" t="s">
        <v>15</v>
      </c>
      <c r="B12" s="37">
        <v>8142769.7842679396</v>
      </c>
      <c r="C12" s="37">
        <v>8142254.1199999899</v>
      </c>
      <c r="D12" s="37">
        <f t="shared" si="0"/>
        <v>515.66426794975996</v>
      </c>
      <c r="E12" s="53"/>
      <c r="F12" s="53"/>
      <c r="I12" s="52"/>
    </row>
    <row r="13" spans="1:12" x14ac:dyDescent="0.3">
      <c r="A13" s="51" t="s">
        <v>16</v>
      </c>
      <c r="B13" s="37">
        <v>8767385.21737542</v>
      </c>
      <c r="C13" s="37">
        <v>8767359.4000000004</v>
      </c>
      <c r="D13" s="37">
        <f t="shared" si="0"/>
        <v>25.817375419661403</v>
      </c>
      <c r="E13" s="52"/>
      <c r="H13" s="52"/>
    </row>
    <row r="14" spans="1:12" x14ac:dyDescent="0.3">
      <c r="A14" s="51" t="s">
        <v>17</v>
      </c>
      <c r="B14" s="37">
        <v>6857564.5281072296</v>
      </c>
      <c r="C14" s="37">
        <v>6857538.7400000002</v>
      </c>
      <c r="D14" s="37">
        <f t="shared" si="0"/>
        <v>25.788107229396701</v>
      </c>
    </row>
    <row r="15" spans="1:12" x14ac:dyDescent="0.3">
      <c r="A15" s="51" t="s">
        <v>18</v>
      </c>
      <c r="B15" s="37">
        <v>6983334.59365883</v>
      </c>
      <c r="C15" s="37">
        <v>6930292.1499999901</v>
      </c>
      <c r="D15" s="37">
        <f t="shared" si="0"/>
        <v>53042.443658839911</v>
      </c>
      <c r="E15" s="52"/>
    </row>
    <row r="16" spans="1:12" x14ac:dyDescent="0.3">
      <c r="A16" s="2"/>
      <c r="D16" s="36"/>
    </row>
    <row r="17" spans="1:16" x14ac:dyDescent="0.3">
      <c r="B17" s="54">
        <v>45306</v>
      </c>
      <c r="C17" s="54">
        <v>45313</v>
      </c>
      <c r="D17" s="54">
        <v>45343</v>
      </c>
      <c r="E17" s="54">
        <v>45485</v>
      </c>
      <c r="F17" s="54">
        <v>45492</v>
      </c>
      <c r="G17" s="54">
        <v>45497</v>
      </c>
      <c r="H17" s="54">
        <v>45513</v>
      </c>
      <c r="I17" s="54">
        <v>45590</v>
      </c>
      <c r="J17" s="54">
        <v>45644</v>
      </c>
      <c r="K17" s="54">
        <v>45655</v>
      </c>
      <c r="M17" s="25"/>
    </row>
    <row r="18" spans="1:16" x14ac:dyDescent="0.3">
      <c r="A18" s="39" t="s">
        <v>4</v>
      </c>
      <c r="B18" s="37">
        <v>3103894.7142723901</v>
      </c>
      <c r="C18" s="37">
        <v>3444300.6135960701</v>
      </c>
      <c r="D18" s="37">
        <v>5092449.6683851099</v>
      </c>
      <c r="E18" s="37">
        <v>4444870.8119250303</v>
      </c>
      <c r="F18" s="37">
        <v>4739959.3835311402</v>
      </c>
      <c r="G18" s="37">
        <v>4708332.3661780804</v>
      </c>
      <c r="H18" s="37">
        <v>3325417.7954791398</v>
      </c>
      <c r="I18" s="37">
        <v>8313928.0164980805</v>
      </c>
      <c r="J18" s="37">
        <v>7008903.2404931895</v>
      </c>
      <c r="K18" s="37">
        <v>7015717.8097540503</v>
      </c>
    </row>
    <row r="19" spans="1:16" x14ac:dyDescent="0.3">
      <c r="A19" s="39" t="s">
        <v>24</v>
      </c>
      <c r="B19" s="37">
        <v>3104029.43</v>
      </c>
      <c r="C19" s="37">
        <v>3444438.76</v>
      </c>
      <c r="D19" s="37">
        <v>5092872.1699999897</v>
      </c>
      <c r="E19" s="37">
        <v>4443991.2899999898</v>
      </c>
      <c r="F19" s="37">
        <v>4736520.3199999901</v>
      </c>
      <c r="G19" s="37">
        <v>4709901.08</v>
      </c>
      <c r="H19" s="37">
        <v>3324902.0799999898</v>
      </c>
      <c r="I19" s="37">
        <v>8313902.2400000002</v>
      </c>
      <c r="J19" s="37">
        <v>6955826.0099999905</v>
      </c>
      <c r="K19" s="37">
        <v>6962675.3699999899</v>
      </c>
      <c r="M19" s="9"/>
      <c r="N19" s="9"/>
      <c r="O19" s="9"/>
      <c r="P19" s="9"/>
    </row>
    <row r="20" spans="1:16" x14ac:dyDescent="0.3">
      <c r="A20" s="2"/>
      <c r="B20" s="38">
        <f>B18-B19</f>
        <v>-134.71572761004791</v>
      </c>
      <c r="C20" s="38">
        <f t="shared" ref="C20:F20" si="1">C18-C19</f>
        <v>-138.14640392968431</v>
      </c>
      <c r="D20" s="38">
        <f t="shared" si="1"/>
        <v>-422.50161487981677</v>
      </c>
      <c r="E20" s="38">
        <f t="shared" si="1"/>
        <v>879.52192504052073</v>
      </c>
      <c r="F20" s="38">
        <f t="shared" si="1"/>
        <v>3439.0635311501101</v>
      </c>
      <c r="G20" s="38">
        <f t="shared" ref="G20" si="2">G18-G19</f>
        <v>-1568.7138219196349</v>
      </c>
      <c r="H20" s="38">
        <f t="shared" ref="H20" si="3">H18-H19</f>
        <v>515.71547914994881</v>
      </c>
      <c r="I20" s="38">
        <f t="shared" ref="I20" si="4">I18-I19</f>
        <v>25.776498080231249</v>
      </c>
      <c r="J20" s="38">
        <f t="shared" ref="J20" si="5">J18-J19</f>
        <v>53077.23049319908</v>
      </c>
      <c r="K20" s="38">
        <f t="shared" ref="K20" si="6">K18-K19</f>
        <v>53042.43975406047</v>
      </c>
      <c r="M20" s="9"/>
      <c r="N20" s="9"/>
      <c r="O20" s="9"/>
      <c r="P20" s="9"/>
    </row>
    <row r="21" spans="1:16" x14ac:dyDescent="0.3">
      <c r="M21" s="9"/>
      <c r="N21" s="9"/>
      <c r="O21" s="9"/>
      <c r="P21" s="9"/>
    </row>
    <row r="22" spans="1:16" x14ac:dyDescent="0.3">
      <c r="A22" s="39" t="s">
        <v>6</v>
      </c>
      <c r="B22" s="136"/>
      <c r="C22" s="137"/>
      <c r="D22" s="137"/>
      <c r="E22" s="137"/>
      <c r="F22" s="137"/>
      <c r="G22" s="137"/>
      <c r="H22" s="137"/>
      <c r="I22" s="137"/>
      <c r="J22" s="137"/>
      <c r="K22" s="138"/>
      <c r="L22" s="55"/>
      <c r="M22" s="9"/>
      <c r="N22" s="9"/>
      <c r="O22" s="9"/>
      <c r="P22" s="9"/>
    </row>
    <row r="23" spans="1:16" x14ac:dyDescent="0.3">
      <c r="A23" s="41" t="s">
        <v>5</v>
      </c>
      <c r="B23" s="37">
        <v>-28064.9083696167</v>
      </c>
      <c r="C23" s="37">
        <v>-384494.674890208</v>
      </c>
      <c r="D23" s="37">
        <v>-11731.0562956131</v>
      </c>
      <c r="E23" s="37">
        <v>-103388.250037883</v>
      </c>
      <c r="F23" s="37">
        <v>-92024.576140318502</v>
      </c>
      <c r="G23" s="37">
        <v>-63064.009578520199</v>
      </c>
      <c r="H23" s="37">
        <v>-58450.4943173028</v>
      </c>
      <c r="I23" s="37">
        <v>-1292565.6748172799</v>
      </c>
      <c r="J23" s="37">
        <v>-1120226.0069609201</v>
      </c>
      <c r="K23" s="37"/>
      <c r="L23" s="34"/>
      <c r="M23" s="34"/>
      <c r="N23" s="34"/>
    </row>
    <row r="24" spans="1:16" x14ac:dyDescent="0.3">
      <c r="A24" s="45" t="s">
        <v>0</v>
      </c>
      <c r="B24" s="37">
        <v>76750.019720541095</v>
      </c>
      <c r="C24" s="37">
        <v>102166.30051533401</v>
      </c>
      <c r="D24" s="37">
        <v>12751.2317340965</v>
      </c>
      <c r="E24" s="37">
        <v>9397.7528909302891</v>
      </c>
      <c r="F24" s="37">
        <v>82067.5914722827</v>
      </c>
      <c r="G24" s="37">
        <v>5275.47807327804</v>
      </c>
      <c r="H24" s="37">
        <v>2755.8803151009802</v>
      </c>
      <c r="I24" s="37">
        <v>940262.24436928099</v>
      </c>
      <c r="J24" s="37">
        <v>1295567.1475351399</v>
      </c>
      <c r="K24" s="37"/>
      <c r="L24" s="34"/>
      <c r="M24" s="34"/>
      <c r="N24" s="34"/>
    </row>
    <row r="25" spans="1:16" x14ac:dyDescent="0.3">
      <c r="A25" s="4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6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6" x14ac:dyDescent="0.3">
      <c r="A27" s="56" t="s">
        <v>3</v>
      </c>
      <c r="B27" s="139" t="s">
        <v>116</v>
      </c>
      <c r="C27" s="140"/>
      <c r="D27" s="140"/>
      <c r="E27" s="140"/>
      <c r="F27" s="140"/>
      <c r="G27" s="140"/>
      <c r="H27" s="140"/>
      <c r="I27" s="140"/>
      <c r="J27" s="140"/>
      <c r="K27" s="141"/>
      <c r="L27" s="34"/>
      <c r="M27" s="34"/>
      <c r="N27" s="34"/>
    </row>
    <row r="28" spans="1:16" x14ac:dyDescent="0.3">
      <c r="A28" s="57" t="s">
        <v>5</v>
      </c>
      <c r="B28" s="58">
        <f>B29+B30</f>
        <v>46899.6</v>
      </c>
      <c r="C28" s="58">
        <f t="shared" ref="C28:K28" si="7">C29+C30</f>
        <v>384498.11</v>
      </c>
      <c r="D28" s="58">
        <f t="shared" si="7"/>
        <v>12015.48</v>
      </c>
      <c r="E28" s="58">
        <f t="shared" si="7"/>
        <v>103408.23</v>
      </c>
      <c r="F28" s="58">
        <f t="shared" si="7"/>
        <v>89465.02</v>
      </c>
      <c r="G28" s="58">
        <f t="shared" si="7"/>
        <v>68071.789999999994</v>
      </c>
      <c r="H28" s="58">
        <f t="shared" si="7"/>
        <v>56366.18</v>
      </c>
      <c r="I28" s="58">
        <f t="shared" si="7"/>
        <v>1292565.68</v>
      </c>
      <c r="J28" s="58">
        <f t="shared" si="7"/>
        <v>1121510.01</v>
      </c>
      <c r="K28" s="58">
        <f t="shared" si="7"/>
        <v>0</v>
      </c>
      <c r="L28" s="34"/>
      <c r="M28" s="34"/>
      <c r="N28" s="34"/>
    </row>
    <row r="29" spans="1:16" x14ac:dyDescent="0.3">
      <c r="A29" s="59" t="s">
        <v>20</v>
      </c>
      <c r="B29" s="37">
        <v>28199.599999999999</v>
      </c>
      <c r="C29" s="37">
        <v>384498.11</v>
      </c>
      <c r="D29" s="37">
        <v>12015.48</v>
      </c>
      <c r="E29" s="37">
        <v>103388.23</v>
      </c>
      <c r="F29" s="37">
        <v>89465.02</v>
      </c>
      <c r="G29" s="37">
        <v>68071.789999999994</v>
      </c>
      <c r="H29" s="37">
        <v>56366.18</v>
      </c>
      <c r="I29" s="37">
        <v>1292565.68</v>
      </c>
      <c r="J29" s="37">
        <v>1120177.5900000001</v>
      </c>
      <c r="K29" s="37"/>
      <c r="L29" s="34"/>
      <c r="M29" s="34"/>
      <c r="N29" s="34"/>
    </row>
    <row r="30" spans="1:16" x14ac:dyDescent="0.3">
      <c r="A30" s="59" t="s">
        <v>21</v>
      </c>
      <c r="B30" s="37">
        <v>18700</v>
      </c>
      <c r="C30" s="37">
        <v>0</v>
      </c>
      <c r="D30" s="37">
        <v>0</v>
      </c>
      <c r="E30" s="37">
        <v>20</v>
      </c>
      <c r="F30" s="37">
        <v>0</v>
      </c>
      <c r="G30" s="37">
        <v>0</v>
      </c>
      <c r="H30" s="37">
        <v>0</v>
      </c>
      <c r="I30" s="37"/>
      <c r="J30" s="37">
        <v>1332.42</v>
      </c>
      <c r="K30" s="37"/>
      <c r="L30" s="34"/>
      <c r="M30" s="34"/>
      <c r="N30" s="34"/>
    </row>
    <row r="31" spans="1:16" s="2" customFormat="1" x14ac:dyDescent="0.3">
      <c r="A31" s="60" t="s">
        <v>0</v>
      </c>
      <c r="B31" s="58">
        <f>B32+B33</f>
        <v>-84765.93</v>
      </c>
      <c r="C31" s="58">
        <f t="shared" ref="C31:K31" si="8">C32+C33</f>
        <v>-102166.3</v>
      </c>
      <c r="D31" s="58">
        <f t="shared" si="8"/>
        <v>-13037.31</v>
      </c>
      <c r="E31" s="58">
        <f t="shared" si="8"/>
        <v>-9397.7199999999993</v>
      </c>
      <c r="F31" s="58">
        <f t="shared" si="8"/>
        <v>-82067.58</v>
      </c>
      <c r="G31" s="58">
        <f t="shared" si="8"/>
        <v>-5275.47</v>
      </c>
      <c r="H31" s="58">
        <f t="shared" si="8"/>
        <v>-2755.89</v>
      </c>
      <c r="I31" s="58">
        <f t="shared" si="8"/>
        <v>-939992.27</v>
      </c>
      <c r="J31" s="58">
        <f t="shared" si="8"/>
        <v>-1296944.58</v>
      </c>
      <c r="K31" s="58">
        <f t="shared" si="8"/>
        <v>0</v>
      </c>
      <c r="L31" s="38"/>
      <c r="M31" s="38"/>
      <c r="N31" s="38"/>
    </row>
    <row r="32" spans="1:16" x14ac:dyDescent="0.3">
      <c r="A32" s="59" t="s">
        <v>22</v>
      </c>
      <c r="B32" s="37">
        <v>-76750</v>
      </c>
      <c r="C32" s="37">
        <v>-102166.3</v>
      </c>
      <c r="D32" s="37">
        <v>-12694.38</v>
      </c>
      <c r="E32" s="37">
        <v>-9397.7199999999993</v>
      </c>
      <c r="F32" s="37">
        <v>-82067.58</v>
      </c>
      <c r="G32" s="37">
        <v>-5275.47</v>
      </c>
      <c r="H32" s="37">
        <v>-2755.89</v>
      </c>
      <c r="I32" s="37">
        <v>-939992.27</v>
      </c>
      <c r="J32" s="37">
        <v>-1294728.33</v>
      </c>
      <c r="K32" s="37"/>
      <c r="L32" s="34"/>
      <c r="M32" s="34"/>
      <c r="N32" s="34"/>
    </row>
    <row r="33" spans="1:15" x14ac:dyDescent="0.3">
      <c r="A33" s="59" t="s">
        <v>23</v>
      </c>
      <c r="B33" s="37">
        <v>-8015.93</v>
      </c>
      <c r="C33" s="37">
        <v>0</v>
      </c>
      <c r="D33" s="37">
        <v>-342.93</v>
      </c>
      <c r="E33" s="37"/>
      <c r="F33" s="37">
        <v>0</v>
      </c>
      <c r="G33" s="37">
        <v>0</v>
      </c>
      <c r="H33" s="37">
        <v>0</v>
      </c>
      <c r="I33" s="37">
        <v>0</v>
      </c>
      <c r="J33" s="37">
        <v>-2216.25</v>
      </c>
      <c r="K33" s="37"/>
      <c r="L33" s="34"/>
      <c r="M33" s="34"/>
      <c r="N33" s="34"/>
    </row>
    <row r="34" spans="1:15" x14ac:dyDescent="0.3">
      <c r="A34" s="61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4"/>
      <c r="M34" s="34"/>
      <c r="N34" s="34"/>
    </row>
    <row r="35" spans="1:15" x14ac:dyDescent="0.3">
      <c r="A35" s="61" t="s">
        <v>1</v>
      </c>
      <c r="B35" s="37"/>
      <c r="C35" s="37"/>
      <c r="D35" s="37"/>
      <c r="E35" s="37">
        <v>6987.18</v>
      </c>
      <c r="F35" s="37"/>
      <c r="G35" s="37"/>
      <c r="H35" s="37"/>
      <c r="I35" s="37"/>
      <c r="J35" s="37"/>
      <c r="K35" s="37">
        <v>8813.14</v>
      </c>
      <c r="L35" s="34"/>
      <c r="M35" s="34"/>
      <c r="N35" s="34"/>
    </row>
    <row r="36" spans="1:15" x14ac:dyDescent="0.3">
      <c r="A36" s="4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5" x14ac:dyDescent="0.3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5" x14ac:dyDescent="0.3">
      <c r="A38" s="62" t="s">
        <v>196</v>
      </c>
      <c r="B38" s="139" t="s">
        <v>116</v>
      </c>
      <c r="C38" s="140"/>
      <c r="D38" s="140"/>
      <c r="E38" s="140"/>
      <c r="F38" s="140"/>
      <c r="G38" s="140"/>
      <c r="H38" s="140"/>
      <c r="I38" s="140"/>
      <c r="J38" s="140"/>
      <c r="K38" s="141"/>
      <c r="L38" s="34"/>
      <c r="M38" s="63"/>
      <c r="N38" s="63"/>
    </row>
    <row r="39" spans="1:15" x14ac:dyDescent="0.3">
      <c r="A39" s="64" t="s">
        <v>5</v>
      </c>
      <c r="B39" s="58">
        <f>B40+B41</f>
        <v>46899.6</v>
      </c>
      <c r="C39" s="58">
        <f t="shared" ref="C39:F39" si="9">C40+C41</f>
        <v>384498.11</v>
      </c>
      <c r="D39" s="58">
        <f t="shared" si="9"/>
        <v>12015.48</v>
      </c>
      <c r="E39" s="58">
        <f t="shared" si="9"/>
        <v>103408.23</v>
      </c>
      <c r="F39" s="58">
        <f t="shared" si="9"/>
        <v>89465.02</v>
      </c>
      <c r="G39" s="58">
        <f t="shared" ref="G39" si="10">G40+G41</f>
        <v>68071.789999999994</v>
      </c>
      <c r="H39" s="58">
        <f t="shared" ref="H39" si="11">H40+H41</f>
        <v>56366.18</v>
      </c>
      <c r="I39" s="58">
        <f t="shared" ref="I39" si="12">I40+I41</f>
        <v>1292565.68</v>
      </c>
      <c r="J39" s="58">
        <f t="shared" ref="J39" si="13">J40+J41</f>
        <v>1121510.01</v>
      </c>
      <c r="K39" s="58">
        <f t="shared" ref="K39" si="14">K40+K41</f>
        <v>0</v>
      </c>
      <c r="L39" s="34"/>
      <c r="M39" s="34"/>
      <c r="N39" s="34"/>
      <c r="O39" s="34"/>
    </row>
    <row r="40" spans="1:15" x14ac:dyDescent="0.3">
      <c r="A40" s="59" t="s">
        <v>20</v>
      </c>
      <c r="B40" s="37">
        <v>28199.599999999999</v>
      </c>
      <c r="C40" s="37">
        <v>384498.11</v>
      </c>
      <c r="D40" s="37">
        <v>12015.48</v>
      </c>
      <c r="E40" s="37">
        <v>103388.23</v>
      </c>
      <c r="F40" s="37">
        <v>89465.02</v>
      </c>
      <c r="G40" s="37">
        <v>68071.789999999994</v>
      </c>
      <c r="H40" s="37">
        <v>56366.18</v>
      </c>
      <c r="I40" s="37">
        <v>1292565.68</v>
      </c>
      <c r="J40" s="37">
        <v>1120177.5900000001</v>
      </c>
      <c r="K40" s="37"/>
      <c r="L40" s="34"/>
      <c r="M40" s="34"/>
      <c r="N40" s="34"/>
      <c r="O40" s="34"/>
    </row>
    <row r="41" spans="1:15" x14ac:dyDescent="0.3">
      <c r="A41" s="59" t="s">
        <v>21</v>
      </c>
      <c r="B41" s="37">
        <v>18700</v>
      </c>
      <c r="C41" s="37">
        <v>0</v>
      </c>
      <c r="D41" s="37">
        <v>0</v>
      </c>
      <c r="E41" s="37">
        <v>20</v>
      </c>
      <c r="F41" s="37">
        <v>0</v>
      </c>
      <c r="G41" s="37">
        <v>0</v>
      </c>
      <c r="H41" s="37">
        <v>0</v>
      </c>
      <c r="I41" s="37"/>
      <c r="J41" s="37">
        <v>1332.42</v>
      </c>
      <c r="K41" s="37"/>
      <c r="L41" s="34"/>
      <c r="M41" s="34"/>
      <c r="N41" s="34"/>
    </row>
    <row r="42" spans="1:15" x14ac:dyDescent="0.3">
      <c r="A42" s="60" t="s">
        <v>0</v>
      </c>
      <c r="B42" s="58">
        <f>B43+B44</f>
        <v>-84765.93</v>
      </c>
      <c r="C42" s="58">
        <f t="shared" ref="C42:F42" si="15">C43+C44</f>
        <v>-102166.3</v>
      </c>
      <c r="D42" s="58">
        <f t="shared" si="15"/>
        <v>-13037.31</v>
      </c>
      <c r="E42" s="58">
        <f t="shared" si="15"/>
        <v>-9397.7199999999993</v>
      </c>
      <c r="F42" s="58">
        <f t="shared" si="15"/>
        <v>-82067.58</v>
      </c>
      <c r="G42" s="58">
        <f t="shared" ref="G42" si="16">G43+G44</f>
        <v>-5275.47</v>
      </c>
      <c r="H42" s="58">
        <f t="shared" ref="H42" si="17">H43+H44</f>
        <v>-2755.89</v>
      </c>
      <c r="I42" s="58">
        <f t="shared" ref="I42" si="18">I43+I44</f>
        <v>-939992.27</v>
      </c>
      <c r="J42" s="58">
        <f t="shared" ref="J42" si="19">J43+J44</f>
        <v>-1296944.58</v>
      </c>
      <c r="K42" s="58">
        <f t="shared" ref="K42" si="20">K43+K44</f>
        <v>0</v>
      </c>
      <c r="L42" s="34"/>
      <c r="M42" s="34"/>
      <c r="N42" s="34"/>
    </row>
    <row r="43" spans="1:15" x14ac:dyDescent="0.3">
      <c r="A43" s="59" t="s">
        <v>22</v>
      </c>
      <c r="B43" s="37">
        <v>-76750</v>
      </c>
      <c r="C43" s="37">
        <v>-102166.3</v>
      </c>
      <c r="D43" s="37">
        <v>-12694.38</v>
      </c>
      <c r="E43" s="37">
        <v>-9397.7199999999993</v>
      </c>
      <c r="F43" s="37">
        <v>-82067.58</v>
      </c>
      <c r="G43" s="37">
        <v>-5275.47</v>
      </c>
      <c r="H43" s="37">
        <v>-2755.89</v>
      </c>
      <c r="I43" s="37">
        <v>-939992.27</v>
      </c>
      <c r="J43" s="37">
        <v>-1294728.33</v>
      </c>
      <c r="K43" s="37"/>
      <c r="L43" s="34"/>
      <c r="M43" s="34"/>
      <c r="N43" s="34"/>
    </row>
    <row r="44" spans="1:15" x14ac:dyDescent="0.3">
      <c r="A44" s="59" t="s">
        <v>23</v>
      </c>
      <c r="B44" s="37">
        <v>-8015.93</v>
      </c>
      <c r="C44" s="37">
        <v>0</v>
      </c>
      <c r="D44" s="37">
        <v>-342.93</v>
      </c>
      <c r="E44" s="37"/>
      <c r="F44" s="37">
        <v>0</v>
      </c>
      <c r="G44" s="37">
        <v>0</v>
      </c>
      <c r="H44" s="37">
        <v>0</v>
      </c>
      <c r="I44" s="37">
        <v>0</v>
      </c>
      <c r="J44" s="37">
        <v>-2216.25</v>
      </c>
      <c r="K44" s="37"/>
      <c r="L44" s="34"/>
      <c r="M44" s="34"/>
      <c r="N44" s="34"/>
    </row>
    <row r="45" spans="1:15" x14ac:dyDescent="0.3">
      <c r="A45" s="61" t="s">
        <v>2</v>
      </c>
      <c r="B45" s="37"/>
      <c r="C45" s="37">
        <v>150</v>
      </c>
      <c r="D45" s="37"/>
      <c r="E45" s="37"/>
      <c r="F45" s="37"/>
      <c r="G45" s="37"/>
      <c r="H45" s="37"/>
      <c r="I45" s="37"/>
      <c r="J45" s="37"/>
      <c r="K45" s="37"/>
      <c r="L45" s="34"/>
      <c r="M45" s="34"/>
      <c r="N45" s="34"/>
    </row>
    <row r="46" spans="1:15" x14ac:dyDescent="0.3">
      <c r="A46" s="61" t="s">
        <v>1</v>
      </c>
      <c r="B46" s="37"/>
      <c r="C46" s="37"/>
      <c r="D46" s="37"/>
      <c r="E46" s="37">
        <v>5685.91</v>
      </c>
      <c r="F46" s="37"/>
      <c r="G46" s="37"/>
      <c r="H46" s="37"/>
      <c r="I46" s="37"/>
      <c r="J46" s="37"/>
      <c r="K46" s="37">
        <v>8847.94</v>
      </c>
      <c r="L46" s="34"/>
      <c r="M46" s="34"/>
      <c r="N46" s="34"/>
    </row>
    <row r="47" spans="1:15" x14ac:dyDescent="0.3">
      <c r="A47" s="4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5" x14ac:dyDescent="0.3">
      <c r="A48" s="4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24.6" customHeight="1" x14ac:dyDescent="0.3">
      <c r="A49" s="46"/>
      <c r="B49" s="134" t="str">
        <f>IF(B45=0,"","POZOR! Je zaúčtovaný interní doklad")</f>
        <v/>
      </c>
      <c r="C49" s="134" t="str">
        <f t="shared" ref="C49:K49" si="21">IF(C45=0,"","POZOR! Je zaúčtovaný interní doklad")</f>
        <v>POZOR! Je zaúčtovaný interní doklad</v>
      </c>
      <c r="D49" s="134" t="str">
        <f t="shared" si="21"/>
        <v/>
      </c>
      <c r="E49" s="134" t="str">
        <f t="shared" si="21"/>
        <v/>
      </c>
      <c r="F49" s="134" t="str">
        <f t="shared" si="21"/>
        <v/>
      </c>
      <c r="G49" s="134" t="str">
        <f t="shared" si="21"/>
        <v/>
      </c>
      <c r="H49" s="134" t="str">
        <f t="shared" si="21"/>
        <v/>
      </c>
      <c r="I49" s="134" t="str">
        <f t="shared" si="21"/>
        <v/>
      </c>
      <c r="J49" s="134" t="str">
        <f t="shared" si="21"/>
        <v/>
      </c>
      <c r="K49" s="134" t="str">
        <f t="shared" si="21"/>
        <v/>
      </c>
      <c r="L49" s="34"/>
      <c r="M49" s="34"/>
      <c r="N49" s="34"/>
    </row>
    <row r="50" spans="1:14" ht="22.2" customHeight="1" x14ac:dyDescent="0.3">
      <c r="A50" s="46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34"/>
      <c r="M50" s="34"/>
      <c r="N50" s="34"/>
    </row>
    <row r="51" spans="1:14" x14ac:dyDescent="0.3">
      <c r="A51" s="46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 x14ac:dyDescent="0.3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 x14ac:dyDescent="0.3">
      <c r="D53" s="34"/>
    </row>
    <row r="54" spans="1:14" x14ac:dyDescent="0.3">
      <c r="D54" s="34"/>
    </row>
    <row r="56" spans="1:14" x14ac:dyDescent="0.3">
      <c r="A56" s="65" t="s">
        <v>6</v>
      </c>
      <c r="B56" s="43">
        <f t="shared" ref="B56:K56" si="22">B23</f>
        <v>-28064.9083696167</v>
      </c>
      <c r="C56" s="43">
        <f t="shared" si="22"/>
        <v>-384494.674890208</v>
      </c>
      <c r="D56" s="43">
        <f t="shared" si="22"/>
        <v>-11731.0562956131</v>
      </c>
      <c r="E56" s="43">
        <f t="shared" si="22"/>
        <v>-103388.250037883</v>
      </c>
      <c r="F56" s="43">
        <f t="shared" si="22"/>
        <v>-92024.576140318502</v>
      </c>
      <c r="G56" s="43">
        <f t="shared" si="22"/>
        <v>-63064.009578520199</v>
      </c>
      <c r="H56" s="43">
        <f t="shared" si="22"/>
        <v>-58450.4943173028</v>
      </c>
      <c r="I56" s="43">
        <f t="shared" si="22"/>
        <v>-1292565.6748172799</v>
      </c>
      <c r="J56" s="43">
        <f t="shared" si="22"/>
        <v>-1120226.0069609201</v>
      </c>
      <c r="K56" s="43">
        <f t="shared" si="22"/>
        <v>0</v>
      </c>
    </row>
    <row r="57" spans="1:14" x14ac:dyDescent="0.3">
      <c r="A57" s="65" t="s">
        <v>3</v>
      </c>
      <c r="B57" s="43">
        <f t="shared" ref="B57:K57" si="23">B29</f>
        <v>28199.599999999999</v>
      </c>
      <c r="C57" s="43">
        <f t="shared" si="23"/>
        <v>384498.11</v>
      </c>
      <c r="D57" s="43">
        <f t="shared" si="23"/>
        <v>12015.48</v>
      </c>
      <c r="E57" s="43">
        <f t="shared" si="23"/>
        <v>103388.23</v>
      </c>
      <c r="F57" s="43">
        <f t="shared" si="23"/>
        <v>89465.02</v>
      </c>
      <c r="G57" s="43">
        <f t="shared" si="23"/>
        <v>68071.789999999994</v>
      </c>
      <c r="H57" s="43">
        <f t="shared" si="23"/>
        <v>56366.18</v>
      </c>
      <c r="I57" s="43">
        <f t="shared" si="23"/>
        <v>1292565.68</v>
      </c>
      <c r="J57" s="43">
        <f t="shared" si="23"/>
        <v>1120177.5900000001</v>
      </c>
      <c r="K57" s="43">
        <f t="shared" si="23"/>
        <v>0</v>
      </c>
    </row>
    <row r="58" spans="1:14" x14ac:dyDescent="0.3">
      <c r="B58" s="43">
        <f>B56+B57</f>
        <v>134.69163038329862</v>
      </c>
      <c r="C58" s="43">
        <f t="shared" ref="C58:K58" si="24">C56+C57</f>
        <v>3.4351097919861786</v>
      </c>
      <c r="D58" s="43">
        <f t="shared" si="24"/>
        <v>284.42370438689977</v>
      </c>
      <c r="E58" s="43">
        <f t="shared" si="24"/>
        <v>-2.0037883004988544E-2</v>
      </c>
      <c r="F58" s="43">
        <f t="shared" si="24"/>
        <v>-2559.5561403184984</v>
      </c>
      <c r="G58" s="43">
        <f t="shared" si="24"/>
        <v>5007.7804214797943</v>
      </c>
      <c r="H58" s="43">
        <f t="shared" si="24"/>
        <v>-2084.3143173028002</v>
      </c>
      <c r="I58" s="43">
        <f t="shared" si="24"/>
        <v>5.1827200222760439E-3</v>
      </c>
      <c r="J58" s="43">
        <f t="shared" si="24"/>
        <v>-48.416960919974372</v>
      </c>
      <c r="K58" s="43">
        <f t="shared" si="24"/>
        <v>0</v>
      </c>
    </row>
    <row r="59" spans="1:14" ht="14.4" customHeight="1" x14ac:dyDescent="0.3">
      <c r="B59" s="135" t="str">
        <f>IF(B58=0,"OK",IF(B58&gt;0,"Skladový doklad v OSP je oceněn vyšší hodnotou","Skladový doklad v Záznamech nákladů je oceněn vyšší hodnotou"))</f>
        <v>Skladový doklad v OSP je oceněn vyšší hodnotou</v>
      </c>
      <c r="C59" s="135" t="str">
        <f t="shared" ref="C59:K59" si="25">IF(C58=0,"OK",IF(C58&gt;0,"Skladový doklad v OSP je oceněn vyšší hodnotou","Skladový doklad v Záznamech nákladů je oceněn vyšší hodnotou"))</f>
        <v>Skladový doklad v OSP je oceněn vyšší hodnotou</v>
      </c>
      <c r="D59" s="135" t="str">
        <f t="shared" si="25"/>
        <v>Skladový doklad v OSP je oceněn vyšší hodnotou</v>
      </c>
      <c r="E59" s="135" t="str">
        <f t="shared" si="25"/>
        <v>Skladový doklad v Záznamech nákladů je oceněn vyšší hodnotou</v>
      </c>
      <c r="F59" s="135" t="str">
        <f t="shared" si="25"/>
        <v>Skladový doklad v Záznamech nákladů je oceněn vyšší hodnotou</v>
      </c>
      <c r="G59" s="135" t="str">
        <f t="shared" si="25"/>
        <v>Skladový doklad v OSP je oceněn vyšší hodnotou</v>
      </c>
      <c r="H59" s="135" t="str">
        <f t="shared" si="25"/>
        <v>Skladový doklad v Záznamech nákladů je oceněn vyšší hodnotou</v>
      </c>
      <c r="I59" s="135" t="str">
        <f t="shared" si="25"/>
        <v>Skladový doklad v OSP je oceněn vyšší hodnotou</v>
      </c>
      <c r="J59" s="135" t="str">
        <f t="shared" si="25"/>
        <v>Skladový doklad v Záznamech nákladů je oceněn vyšší hodnotou</v>
      </c>
      <c r="K59" s="135" t="str">
        <f t="shared" si="25"/>
        <v>OK</v>
      </c>
    </row>
    <row r="60" spans="1:14" x14ac:dyDescent="0.3">
      <c r="B60" s="135"/>
      <c r="C60" s="135"/>
      <c r="D60" s="135"/>
      <c r="E60" s="135"/>
      <c r="F60" s="135"/>
      <c r="G60" s="135"/>
      <c r="H60" s="135"/>
      <c r="I60" s="135"/>
      <c r="J60" s="135"/>
      <c r="K60" s="135"/>
    </row>
    <row r="61" spans="1:14" x14ac:dyDescent="0.3">
      <c r="B61" s="135"/>
      <c r="C61" s="135"/>
      <c r="D61" s="135"/>
      <c r="E61" s="135"/>
      <c r="F61" s="135"/>
      <c r="G61" s="135"/>
      <c r="H61" s="135"/>
      <c r="I61" s="135"/>
      <c r="J61" s="135"/>
      <c r="K61" s="135"/>
    </row>
    <row r="62" spans="1:14" x14ac:dyDescent="0.3">
      <c r="B62" s="135"/>
      <c r="C62" s="135"/>
      <c r="D62" s="135"/>
      <c r="E62" s="135"/>
      <c r="F62" s="135"/>
      <c r="G62" s="135"/>
      <c r="H62" s="135"/>
      <c r="I62" s="135"/>
      <c r="J62" s="135"/>
      <c r="K62" s="135"/>
    </row>
    <row r="65" spans="1:11" x14ac:dyDescent="0.3">
      <c r="A65" s="65" t="s">
        <v>3</v>
      </c>
      <c r="B65" s="43">
        <f>B29</f>
        <v>28199.599999999999</v>
      </c>
      <c r="C65" s="43">
        <f t="shared" ref="C65:K65" si="26">C29</f>
        <v>384498.11</v>
      </c>
      <c r="D65" s="43">
        <f t="shared" si="26"/>
        <v>12015.48</v>
      </c>
      <c r="E65" s="43">
        <f t="shared" si="26"/>
        <v>103388.23</v>
      </c>
      <c r="F65" s="43">
        <f t="shared" si="26"/>
        <v>89465.02</v>
      </c>
      <c r="G65" s="43">
        <f t="shared" si="26"/>
        <v>68071.789999999994</v>
      </c>
      <c r="H65" s="43">
        <f t="shared" si="26"/>
        <v>56366.18</v>
      </c>
      <c r="I65" s="43">
        <f t="shared" si="26"/>
        <v>1292565.68</v>
      </c>
      <c r="J65" s="43">
        <f t="shared" si="26"/>
        <v>1120177.5900000001</v>
      </c>
      <c r="K65" s="43">
        <f t="shared" si="26"/>
        <v>0</v>
      </c>
    </row>
    <row r="66" spans="1:11" x14ac:dyDescent="0.3">
      <c r="A66" s="65" t="s">
        <v>24</v>
      </c>
      <c r="B66" s="43">
        <f>B40</f>
        <v>28199.599999999999</v>
      </c>
      <c r="C66" s="43">
        <f t="shared" ref="C66:K66" si="27">C40</f>
        <v>384498.11</v>
      </c>
      <c r="D66" s="43">
        <f t="shared" si="27"/>
        <v>12015.48</v>
      </c>
      <c r="E66" s="43">
        <f t="shared" si="27"/>
        <v>103388.23</v>
      </c>
      <c r="F66" s="43">
        <f t="shared" si="27"/>
        <v>89465.02</v>
      </c>
      <c r="G66" s="43">
        <f t="shared" si="27"/>
        <v>68071.789999999994</v>
      </c>
      <c r="H66" s="43">
        <f t="shared" si="27"/>
        <v>56366.18</v>
      </c>
      <c r="I66" s="43">
        <f t="shared" si="27"/>
        <v>1292565.68</v>
      </c>
      <c r="J66" s="43">
        <f t="shared" si="27"/>
        <v>1120177.5900000001</v>
      </c>
      <c r="K66" s="43">
        <f t="shared" si="27"/>
        <v>0</v>
      </c>
    </row>
    <row r="67" spans="1:11" x14ac:dyDescent="0.3">
      <c r="B67" s="43">
        <f>B65-B66</f>
        <v>0</v>
      </c>
      <c r="C67" s="43">
        <f t="shared" ref="C67" si="28">C65-C66</f>
        <v>0</v>
      </c>
      <c r="D67" s="43">
        <f t="shared" ref="D67" si="29">D65-D66</f>
        <v>0</v>
      </c>
      <c r="E67" s="43">
        <f t="shared" ref="E67" si="30">E65-E66</f>
        <v>0</v>
      </c>
      <c r="F67" s="43">
        <f t="shared" ref="F67" si="31">F65-F66</f>
        <v>0</v>
      </c>
      <c r="G67" s="43">
        <f t="shared" ref="G67" si="32">G65-G66</f>
        <v>0</v>
      </c>
      <c r="H67" s="43">
        <f t="shared" ref="H67" si="33">H65-H66</f>
        <v>0</v>
      </c>
      <c r="I67" s="43">
        <f t="shared" ref="I67" si="34">I65-I66</f>
        <v>0</v>
      </c>
      <c r="J67" s="43">
        <f t="shared" ref="J67" si="35">J65-J66</f>
        <v>0</v>
      </c>
      <c r="K67" s="43">
        <f t="shared" ref="K67" si="36">K65-K66</f>
        <v>0</v>
      </c>
    </row>
    <row r="68" spans="1:11" ht="14.4" customHeight="1" x14ac:dyDescent="0.3">
      <c r="B68" s="135" t="str">
        <f>IF(B67=0,"OK",IF(B67&gt;0,"Skladový doklad v OSP je oceněn vyšší hodnotou","Skladový doklad v Pohybech na účtu je oceněn vyšší hodnotou"))</f>
        <v>OK</v>
      </c>
      <c r="C68" s="135" t="str">
        <f t="shared" ref="C68:G68" si="37">IF(C67=0,"OK",IF(C67&gt;0,"Skladový doklad v OSP je oceněn vyšší hodnotou","Skladový doklad v Pohybech na účtu je oceněn vyšší hodnotou"))</f>
        <v>OK</v>
      </c>
      <c r="D68" s="135" t="str">
        <f t="shared" si="37"/>
        <v>OK</v>
      </c>
      <c r="E68" s="135" t="str">
        <f t="shared" si="37"/>
        <v>OK</v>
      </c>
      <c r="F68" s="135" t="str">
        <f t="shared" si="37"/>
        <v>OK</v>
      </c>
      <c r="G68" s="135" t="str">
        <f t="shared" si="37"/>
        <v>OK</v>
      </c>
      <c r="H68" s="135" t="str">
        <f>IF(H67=0,"OK",IF(H67&gt;0,"Skladový doklad v OSP je oceněn vyšší hodnotou","Skladový doklad v Pohybech na účtu je oceněn vyšší hodnotou"))</f>
        <v>OK</v>
      </c>
      <c r="I68" s="135" t="str">
        <f t="shared" ref="I68" si="38">IF(I67=0,"OK",IF(I67&gt;0,"Skladový doklad v OSP je oceněn vyšší hodnotou","Skladový doklad v Pohybech na účtu je oceněn vyšší hodnotou"))</f>
        <v>OK</v>
      </c>
      <c r="J68" s="135" t="str">
        <f t="shared" ref="J68" si="39">IF(J67=0,"OK",IF(J67&gt;0,"Skladový doklad v OSP je oceněn vyšší hodnotou","Skladový doklad v Pohybech na účtu je oceněn vyšší hodnotou"))</f>
        <v>OK</v>
      </c>
      <c r="K68" s="135" t="str">
        <f t="shared" ref="K68" si="40">IF(K67=0,"OK",IF(K67&gt;0,"Skladový doklad v OSP je oceněn vyšší hodnotou","Skladový doklad v Pohybech na účtu je oceněn vyšší hodnotou"))</f>
        <v>OK</v>
      </c>
    </row>
    <row r="69" spans="1:11" x14ac:dyDescent="0.3">
      <c r="B69" s="135"/>
      <c r="C69" s="135"/>
      <c r="D69" s="135"/>
      <c r="E69" s="135"/>
      <c r="F69" s="135"/>
      <c r="G69" s="135"/>
      <c r="H69" s="135"/>
      <c r="I69" s="135"/>
      <c r="J69" s="135"/>
      <c r="K69" s="135"/>
    </row>
    <row r="70" spans="1:11" x14ac:dyDescent="0.3">
      <c r="B70" s="135"/>
      <c r="C70" s="135"/>
      <c r="D70" s="135"/>
      <c r="E70" s="135"/>
      <c r="F70" s="135"/>
      <c r="G70" s="135"/>
      <c r="H70" s="135"/>
      <c r="I70" s="135"/>
      <c r="J70" s="135"/>
      <c r="K70" s="135"/>
    </row>
    <row r="71" spans="1:11" x14ac:dyDescent="0.3">
      <c r="B71" s="135"/>
      <c r="C71" s="135"/>
      <c r="D71" s="135"/>
      <c r="E71" s="135"/>
      <c r="F71" s="135"/>
      <c r="G71" s="135"/>
      <c r="H71" s="135"/>
      <c r="I71" s="135"/>
      <c r="J71" s="135"/>
      <c r="K71" s="135"/>
    </row>
    <row r="74" spans="1:11" x14ac:dyDescent="0.3">
      <c r="A74" s="65" t="s">
        <v>6</v>
      </c>
      <c r="B74" s="43">
        <f t="shared" ref="B74:K74" si="41">B24</f>
        <v>76750.019720541095</v>
      </c>
      <c r="C74" s="43">
        <f t="shared" si="41"/>
        <v>102166.30051533401</v>
      </c>
      <c r="D74" s="43">
        <f t="shared" si="41"/>
        <v>12751.2317340965</v>
      </c>
      <c r="E74" s="43">
        <f t="shared" si="41"/>
        <v>9397.7528909302891</v>
      </c>
      <c r="F74" s="43">
        <f t="shared" si="41"/>
        <v>82067.5914722827</v>
      </c>
      <c r="G74" s="43">
        <f t="shared" si="41"/>
        <v>5275.47807327804</v>
      </c>
      <c r="H74" s="43">
        <f t="shared" si="41"/>
        <v>2755.8803151009802</v>
      </c>
      <c r="I74" s="43">
        <f t="shared" si="41"/>
        <v>940262.24436928099</v>
      </c>
      <c r="J74" s="43">
        <f t="shared" si="41"/>
        <v>1295567.1475351399</v>
      </c>
      <c r="K74" s="43">
        <f t="shared" si="41"/>
        <v>0</v>
      </c>
    </row>
    <row r="75" spans="1:11" x14ac:dyDescent="0.3">
      <c r="A75" s="65" t="s">
        <v>3</v>
      </c>
      <c r="B75" s="43">
        <f t="shared" ref="B75:K75" si="42">B32</f>
        <v>-76750</v>
      </c>
      <c r="C75" s="43">
        <f t="shared" si="42"/>
        <v>-102166.3</v>
      </c>
      <c r="D75" s="43">
        <f t="shared" si="42"/>
        <v>-12694.38</v>
      </c>
      <c r="E75" s="43">
        <f t="shared" si="42"/>
        <v>-9397.7199999999993</v>
      </c>
      <c r="F75" s="43">
        <f t="shared" si="42"/>
        <v>-82067.58</v>
      </c>
      <c r="G75" s="43">
        <f t="shared" si="42"/>
        <v>-5275.47</v>
      </c>
      <c r="H75" s="43">
        <f t="shared" si="42"/>
        <v>-2755.89</v>
      </c>
      <c r="I75" s="43">
        <f t="shared" si="42"/>
        <v>-939992.27</v>
      </c>
      <c r="J75" s="43">
        <f t="shared" si="42"/>
        <v>-1294728.33</v>
      </c>
      <c r="K75" s="43">
        <f t="shared" si="42"/>
        <v>0</v>
      </c>
    </row>
    <row r="76" spans="1:11" x14ac:dyDescent="0.3">
      <c r="B76" s="43">
        <f>B74+B75</f>
        <v>1.9720541095011868E-2</v>
      </c>
      <c r="C76" s="43">
        <f t="shared" ref="C76:K76" si="43">C74+C75</f>
        <v>5.1533400255721062E-4</v>
      </c>
      <c r="D76" s="43">
        <f t="shared" si="43"/>
        <v>56.851734096500877</v>
      </c>
      <c r="E76" s="43">
        <f t="shared" si="43"/>
        <v>3.2890930289795506E-2</v>
      </c>
      <c r="F76" s="43">
        <f t="shared" si="43"/>
        <v>1.1472282698377967E-2</v>
      </c>
      <c r="G76" s="43">
        <f t="shared" si="43"/>
        <v>8.0732780397738679E-3</v>
      </c>
      <c r="H76" s="43">
        <f t="shared" si="43"/>
        <v>-9.6848990197031526E-3</v>
      </c>
      <c r="I76" s="43">
        <f t="shared" si="43"/>
        <v>269.97436928097159</v>
      </c>
      <c r="J76" s="43">
        <f t="shared" si="43"/>
        <v>838.81753513985313</v>
      </c>
      <c r="K76" s="43">
        <f t="shared" si="43"/>
        <v>0</v>
      </c>
    </row>
    <row r="77" spans="1:11" ht="14.4" customHeight="1" x14ac:dyDescent="0.3">
      <c r="B77" s="135" t="str">
        <f>IF(B76=0,"OK",IF(B76&lt;0,"Skladový doklad v OSP je oceněn vyšší hodnotou","Skladový doklad v Záznamech nákladů je oceněn vyšší hodnotou"))</f>
        <v>Skladový doklad v Záznamech nákladů je oceněn vyšší hodnotou</v>
      </c>
      <c r="C77" s="135" t="str">
        <f t="shared" ref="C77:K77" si="44">IF(C76=0,"OK",IF(C76&lt;0,"Skladový doklad v OSP je oceněn vyšší hodnotou","Skladový doklad v Záznamech nákladů je oceněn vyšší hodnotou"))</f>
        <v>Skladový doklad v Záznamech nákladů je oceněn vyšší hodnotou</v>
      </c>
      <c r="D77" s="135" t="str">
        <f t="shared" si="44"/>
        <v>Skladový doklad v Záznamech nákladů je oceněn vyšší hodnotou</v>
      </c>
      <c r="E77" s="135" t="str">
        <f t="shared" si="44"/>
        <v>Skladový doklad v Záznamech nákladů je oceněn vyšší hodnotou</v>
      </c>
      <c r="F77" s="135" t="str">
        <f t="shared" si="44"/>
        <v>Skladový doklad v Záznamech nákladů je oceněn vyšší hodnotou</v>
      </c>
      <c r="G77" s="135" t="str">
        <f t="shared" si="44"/>
        <v>Skladový doklad v Záznamech nákladů je oceněn vyšší hodnotou</v>
      </c>
      <c r="H77" s="135" t="str">
        <f t="shared" si="44"/>
        <v>Skladový doklad v OSP je oceněn vyšší hodnotou</v>
      </c>
      <c r="I77" s="135" t="str">
        <f t="shared" si="44"/>
        <v>Skladový doklad v Záznamech nákladů je oceněn vyšší hodnotou</v>
      </c>
      <c r="J77" s="135" t="str">
        <f t="shared" si="44"/>
        <v>Skladový doklad v Záznamech nákladů je oceněn vyšší hodnotou</v>
      </c>
      <c r="K77" s="135" t="str">
        <f t="shared" si="44"/>
        <v>OK</v>
      </c>
    </row>
    <row r="78" spans="1:11" x14ac:dyDescent="0.3">
      <c r="B78" s="135"/>
      <c r="C78" s="135"/>
      <c r="D78" s="135"/>
      <c r="E78" s="135"/>
      <c r="F78" s="135"/>
      <c r="G78" s="135"/>
      <c r="H78" s="135"/>
      <c r="I78" s="135"/>
      <c r="J78" s="135"/>
      <c r="K78" s="135"/>
    </row>
    <row r="79" spans="1:11" x14ac:dyDescent="0.3">
      <c r="B79" s="135"/>
      <c r="C79" s="135"/>
      <c r="D79" s="135"/>
      <c r="E79" s="135"/>
      <c r="F79" s="135"/>
      <c r="G79" s="135"/>
      <c r="H79" s="135"/>
      <c r="I79" s="135"/>
      <c r="J79" s="135"/>
      <c r="K79" s="135"/>
    </row>
    <row r="80" spans="1:11" x14ac:dyDescent="0.3">
      <c r="B80" s="135"/>
      <c r="C80" s="135"/>
      <c r="D80" s="135"/>
      <c r="E80" s="135"/>
      <c r="F80" s="135"/>
      <c r="G80" s="135"/>
      <c r="H80" s="135"/>
      <c r="I80" s="135"/>
      <c r="J80" s="135"/>
      <c r="K80" s="135"/>
    </row>
    <row r="83" spans="1:11" x14ac:dyDescent="0.3">
      <c r="A83" s="65" t="s">
        <v>3</v>
      </c>
      <c r="B83" s="43">
        <f t="shared" ref="B83:K83" si="45">B32</f>
        <v>-76750</v>
      </c>
      <c r="C83" s="43">
        <f t="shared" si="45"/>
        <v>-102166.3</v>
      </c>
      <c r="D83" s="43">
        <f t="shared" si="45"/>
        <v>-12694.38</v>
      </c>
      <c r="E83" s="43">
        <f t="shared" si="45"/>
        <v>-9397.7199999999993</v>
      </c>
      <c r="F83" s="43">
        <f t="shared" si="45"/>
        <v>-82067.58</v>
      </c>
      <c r="G83" s="43">
        <f t="shared" si="45"/>
        <v>-5275.47</v>
      </c>
      <c r="H83" s="43">
        <f t="shared" si="45"/>
        <v>-2755.89</v>
      </c>
      <c r="I83" s="43">
        <f t="shared" si="45"/>
        <v>-939992.27</v>
      </c>
      <c r="J83" s="43">
        <f t="shared" si="45"/>
        <v>-1294728.33</v>
      </c>
      <c r="K83" s="43">
        <f t="shared" si="45"/>
        <v>0</v>
      </c>
    </row>
    <row r="84" spans="1:11" x14ac:dyDescent="0.3">
      <c r="A84" s="65" t="s">
        <v>24</v>
      </c>
      <c r="B84" s="43">
        <f t="shared" ref="B84:K84" si="46">B43</f>
        <v>-76750</v>
      </c>
      <c r="C84" s="43">
        <f t="shared" si="46"/>
        <v>-102166.3</v>
      </c>
      <c r="D84" s="43">
        <f t="shared" si="46"/>
        <v>-12694.38</v>
      </c>
      <c r="E84" s="43">
        <f t="shared" si="46"/>
        <v>-9397.7199999999993</v>
      </c>
      <c r="F84" s="43">
        <f t="shared" si="46"/>
        <v>-82067.58</v>
      </c>
      <c r="G84" s="43">
        <f t="shared" si="46"/>
        <v>-5275.47</v>
      </c>
      <c r="H84" s="43">
        <f t="shared" si="46"/>
        <v>-2755.89</v>
      </c>
      <c r="I84" s="43">
        <f t="shared" si="46"/>
        <v>-939992.27</v>
      </c>
      <c r="J84" s="43">
        <f t="shared" si="46"/>
        <v>-1294728.33</v>
      </c>
      <c r="K84" s="43">
        <f t="shared" si="46"/>
        <v>0</v>
      </c>
    </row>
    <row r="85" spans="1:11" x14ac:dyDescent="0.3">
      <c r="B85" s="43">
        <f>B83-B84</f>
        <v>0</v>
      </c>
      <c r="C85" s="43">
        <f t="shared" ref="C85:K85" si="47">C83-C84</f>
        <v>0</v>
      </c>
      <c r="D85" s="43">
        <f t="shared" si="47"/>
        <v>0</v>
      </c>
      <c r="E85" s="43">
        <f t="shared" si="47"/>
        <v>0</v>
      </c>
      <c r="F85" s="43">
        <f t="shared" si="47"/>
        <v>0</v>
      </c>
      <c r="G85" s="43">
        <f t="shared" si="47"/>
        <v>0</v>
      </c>
      <c r="H85" s="43">
        <f t="shared" si="47"/>
        <v>0</v>
      </c>
      <c r="I85" s="43">
        <f t="shared" si="47"/>
        <v>0</v>
      </c>
      <c r="J85" s="43">
        <f t="shared" si="47"/>
        <v>0</v>
      </c>
      <c r="K85" s="43">
        <f t="shared" si="47"/>
        <v>0</v>
      </c>
    </row>
    <row r="86" spans="1:11" x14ac:dyDescent="0.3">
      <c r="B86" s="135" t="str">
        <f>IF(B85=0,"OK",IF(B85&lt;0,"Skladový doklad v OSP je oceněn vyšší hodnotou","Skladový doklad v Pohybech na účtu je oceněn vyšší hodnotou"))</f>
        <v>OK</v>
      </c>
      <c r="C86" s="135" t="str">
        <f t="shared" ref="C86:K86" si="48">IF(C85=0,"OK",IF(C85&lt;0,"Skladový doklad v OSP je oceněn vyšší hodnotou","Skladový doklad v Pohybech na účtu je oceněn vyšší hodnotou"))</f>
        <v>OK</v>
      </c>
      <c r="D86" s="135" t="str">
        <f t="shared" si="48"/>
        <v>OK</v>
      </c>
      <c r="E86" s="135" t="str">
        <f t="shared" si="48"/>
        <v>OK</v>
      </c>
      <c r="F86" s="135" t="str">
        <f t="shared" si="48"/>
        <v>OK</v>
      </c>
      <c r="G86" s="135" t="str">
        <f t="shared" si="48"/>
        <v>OK</v>
      </c>
      <c r="H86" s="135" t="str">
        <f t="shared" si="48"/>
        <v>OK</v>
      </c>
      <c r="I86" s="135" t="str">
        <f t="shared" si="48"/>
        <v>OK</v>
      </c>
      <c r="J86" s="135" t="str">
        <f t="shared" si="48"/>
        <v>OK</v>
      </c>
      <c r="K86" s="135" t="str">
        <f t="shared" si="48"/>
        <v>OK</v>
      </c>
    </row>
    <row r="87" spans="1:11" x14ac:dyDescent="0.3">
      <c r="B87" s="135"/>
      <c r="C87" s="135"/>
      <c r="D87" s="135"/>
      <c r="E87" s="135"/>
      <c r="F87" s="135"/>
      <c r="G87" s="135"/>
      <c r="H87" s="135"/>
      <c r="I87" s="135"/>
      <c r="J87" s="135"/>
      <c r="K87" s="135"/>
    </row>
    <row r="88" spans="1:11" x14ac:dyDescent="0.3">
      <c r="B88" s="135"/>
      <c r="C88" s="135"/>
      <c r="D88" s="135"/>
      <c r="E88" s="135"/>
      <c r="F88" s="135"/>
      <c r="G88" s="135"/>
      <c r="H88" s="135"/>
      <c r="I88" s="135"/>
      <c r="J88" s="135"/>
      <c r="K88" s="135"/>
    </row>
    <row r="89" spans="1:11" x14ac:dyDescent="0.3">
      <c r="B89" s="135"/>
      <c r="C89" s="135"/>
      <c r="D89" s="135"/>
      <c r="E89" s="135"/>
      <c r="F89" s="135"/>
      <c r="G89" s="135"/>
      <c r="H89" s="135"/>
      <c r="I89" s="135"/>
      <c r="J89" s="135"/>
      <c r="K89" s="135"/>
    </row>
    <row r="96" spans="1:11" x14ac:dyDescent="0.3">
      <c r="A96" s="65" t="s">
        <v>3</v>
      </c>
      <c r="B96" s="43">
        <f t="shared" ref="B96:K96" si="49">B30</f>
        <v>18700</v>
      </c>
      <c r="C96" s="43">
        <f t="shared" si="49"/>
        <v>0</v>
      </c>
      <c r="D96" s="43">
        <f t="shared" si="49"/>
        <v>0</v>
      </c>
      <c r="E96" s="43">
        <f t="shared" si="49"/>
        <v>20</v>
      </c>
      <c r="F96" s="43">
        <f t="shared" si="49"/>
        <v>0</v>
      </c>
      <c r="G96" s="43">
        <f t="shared" si="49"/>
        <v>0</v>
      </c>
      <c r="H96" s="43">
        <f t="shared" si="49"/>
        <v>0</v>
      </c>
      <c r="I96" s="43">
        <f t="shared" si="49"/>
        <v>0</v>
      </c>
      <c r="J96" s="43">
        <f t="shared" si="49"/>
        <v>1332.42</v>
      </c>
      <c r="K96" s="43">
        <f t="shared" si="49"/>
        <v>0</v>
      </c>
    </row>
    <row r="97" spans="1:11" x14ac:dyDescent="0.3">
      <c r="A97" s="65" t="s">
        <v>24</v>
      </c>
      <c r="B97" s="43">
        <f t="shared" ref="B97:K97" si="50">B41</f>
        <v>18700</v>
      </c>
      <c r="C97" s="43">
        <f t="shared" si="50"/>
        <v>0</v>
      </c>
      <c r="D97" s="43">
        <f t="shared" si="50"/>
        <v>0</v>
      </c>
      <c r="E97" s="43">
        <f t="shared" si="50"/>
        <v>20</v>
      </c>
      <c r="F97" s="43">
        <f t="shared" si="50"/>
        <v>0</v>
      </c>
      <c r="G97" s="43">
        <f t="shared" si="50"/>
        <v>0</v>
      </c>
      <c r="H97" s="43">
        <f t="shared" si="50"/>
        <v>0</v>
      </c>
      <c r="I97" s="43">
        <f t="shared" si="50"/>
        <v>0</v>
      </c>
      <c r="J97" s="43">
        <f t="shared" si="50"/>
        <v>1332.42</v>
      </c>
      <c r="K97" s="43">
        <f t="shared" si="50"/>
        <v>0</v>
      </c>
    </row>
    <row r="98" spans="1:11" x14ac:dyDescent="0.3">
      <c r="B98" s="43">
        <f>B96-B97</f>
        <v>0</v>
      </c>
      <c r="C98" s="43">
        <f t="shared" ref="C98:K98" si="51">C96-C97</f>
        <v>0</v>
      </c>
      <c r="D98" s="43">
        <f t="shared" si="51"/>
        <v>0</v>
      </c>
      <c r="E98" s="43">
        <f t="shared" si="51"/>
        <v>0</v>
      </c>
      <c r="F98" s="43">
        <f t="shared" si="51"/>
        <v>0</v>
      </c>
      <c r="G98" s="43">
        <f t="shared" si="51"/>
        <v>0</v>
      </c>
      <c r="H98" s="43">
        <f t="shared" si="51"/>
        <v>0</v>
      </c>
      <c r="I98" s="43">
        <f t="shared" si="51"/>
        <v>0</v>
      </c>
      <c r="J98" s="43">
        <f t="shared" si="51"/>
        <v>0</v>
      </c>
      <c r="K98" s="43">
        <f t="shared" si="51"/>
        <v>0</v>
      </c>
    </row>
    <row r="99" spans="1:11" ht="14.4" customHeight="1" x14ac:dyDescent="0.3">
      <c r="B99" s="135" t="str">
        <f>IF(B98=0,"OK",IF(B98&gt;0,"Skladový doklad v OSP je oceněn vyšší hodnotou","Skladový doklad v Pohybech na účtu je oceněn vyšší hodnotou"))</f>
        <v>OK</v>
      </c>
      <c r="C99" s="135" t="str">
        <f t="shared" ref="C99" si="52">IF(C98=0,"OK",IF(C98&gt;0,"Skladový doklad v OSP je oceněn vyšší hodnotou","Skladový doklad v Pohybech na účtu je oceněn vyšší hodnotou"))</f>
        <v>OK</v>
      </c>
      <c r="D99" s="135" t="str">
        <f t="shared" ref="D99" si="53">IF(D98=0,"OK",IF(D98&gt;0,"Skladový doklad v OSP je oceněn vyšší hodnotou","Skladový doklad v Pohybech na účtu je oceněn vyšší hodnotou"))</f>
        <v>OK</v>
      </c>
      <c r="E99" s="135" t="str">
        <f t="shared" ref="E99" si="54">IF(E98=0,"OK",IF(E98&gt;0,"Skladový doklad v OSP je oceněn vyšší hodnotou","Skladový doklad v Pohybech na účtu je oceněn vyšší hodnotou"))</f>
        <v>OK</v>
      </c>
      <c r="F99" s="135" t="str">
        <f t="shared" ref="F99" si="55">IF(F98=0,"OK",IF(F98&gt;0,"Skladový doklad v OSP je oceněn vyšší hodnotou","Skladový doklad v Pohybech na účtu je oceněn vyšší hodnotou"))</f>
        <v>OK</v>
      </c>
      <c r="G99" s="135" t="str">
        <f t="shared" ref="G99" si="56">IF(G98=0,"OK",IF(G98&gt;0,"Skladový doklad v OSP je oceněn vyšší hodnotou","Skladový doklad v Pohybech na účtu je oceněn vyšší hodnotou"))</f>
        <v>OK</v>
      </c>
      <c r="H99" s="135" t="str">
        <f>IF(H98=0,"OK",IF(H98&gt;0,"Skladový doklad v OSP je oceněn vyšší hodnotou","Skladový doklad v Pohybech na účtu je oceněn vyšší hodnotou"))</f>
        <v>OK</v>
      </c>
      <c r="I99" s="135" t="str">
        <f t="shared" ref="I99" si="57">IF(I98=0,"OK",IF(I98&gt;0,"Skladový doklad v OSP je oceněn vyšší hodnotou","Skladový doklad v Pohybech na účtu je oceněn vyšší hodnotou"))</f>
        <v>OK</v>
      </c>
      <c r="J99" s="135" t="str">
        <f t="shared" ref="J99" si="58">IF(J98=0,"OK",IF(J98&gt;0,"Skladový doklad v OSP je oceněn vyšší hodnotou","Skladový doklad v Pohybech na účtu je oceněn vyšší hodnotou"))</f>
        <v>OK</v>
      </c>
      <c r="K99" s="135" t="str">
        <f t="shared" ref="K99" si="59">IF(K98=0,"OK",IF(K98&gt;0,"Skladový doklad v OSP je oceněn vyšší hodnotou","Skladový doklad v Pohybech na účtu je oceněn vyšší hodnotou"))</f>
        <v>OK</v>
      </c>
    </row>
    <row r="100" spans="1:11" x14ac:dyDescent="0.3"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</row>
    <row r="101" spans="1:11" x14ac:dyDescent="0.3"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</row>
    <row r="102" spans="1:11" x14ac:dyDescent="0.3"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</row>
    <row r="105" spans="1:11" x14ac:dyDescent="0.3">
      <c r="A105" s="65" t="s">
        <v>3</v>
      </c>
      <c r="B105" s="43">
        <f t="shared" ref="B105:K105" si="60">B33</f>
        <v>-8015.93</v>
      </c>
      <c r="C105" s="43">
        <f t="shared" si="60"/>
        <v>0</v>
      </c>
      <c r="D105" s="43">
        <f t="shared" si="60"/>
        <v>-342.93</v>
      </c>
      <c r="E105" s="43">
        <f t="shared" si="60"/>
        <v>0</v>
      </c>
      <c r="F105" s="43">
        <f t="shared" si="60"/>
        <v>0</v>
      </c>
      <c r="G105" s="43">
        <f t="shared" si="60"/>
        <v>0</v>
      </c>
      <c r="H105" s="43">
        <f t="shared" si="60"/>
        <v>0</v>
      </c>
      <c r="I105" s="43">
        <f t="shared" si="60"/>
        <v>0</v>
      </c>
      <c r="J105" s="43">
        <f t="shared" si="60"/>
        <v>-2216.25</v>
      </c>
      <c r="K105" s="43">
        <f t="shared" si="60"/>
        <v>0</v>
      </c>
    </row>
    <row r="106" spans="1:11" x14ac:dyDescent="0.3">
      <c r="A106" s="65" t="s">
        <v>24</v>
      </c>
      <c r="B106" s="43">
        <f t="shared" ref="B106:K106" si="61">B44</f>
        <v>-8015.93</v>
      </c>
      <c r="C106" s="43">
        <f t="shared" si="61"/>
        <v>0</v>
      </c>
      <c r="D106" s="43">
        <f t="shared" si="61"/>
        <v>-342.93</v>
      </c>
      <c r="E106" s="43">
        <f t="shared" si="61"/>
        <v>0</v>
      </c>
      <c r="F106" s="43">
        <f t="shared" si="61"/>
        <v>0</v>
      </c>
      <c r="G106" s="43">
        <f t="shared" si="61"/>
        <v>0</v>
      </c>
      <c r="H106" s="43">
        <f t="shared" si="61"/>
        <v>0</v>
      </c>
      <c r="I106" s="43">
        <f t="shared" si="61"/>
        <v>0</v>
      </c>
      <c r="J106" s="43">
        <f t="shared" si="61"/>
        <v>-2216.25</v>
      </c>
      <c r="K106" s="43">
        <f t="shared" si="61"/>
        <v>0</v>
      </c>
    </row>
    <row r="107" spans="1:11" x14ac:dyDescent="0.3">
      <c r="B107" s="43">
        <f>B105-B106</f>
        <v>0</v>
      </c>
      <c r="C107" s="43">
        <f t="shared" ref="C107:K107" si="62">C105-C106</f>
        <v>0</v>
      </c>
      <c r="D107" s="43">
        <f t="shared" si="62"/>
        <v>0</v>
      </c>
      <c r="E107" s="43">
        <f t="shared" si="62"/>
        <v>0</v>
      </c>
      <c r="F107" s="43">
        <f t="shared" si="62"/>
        <v>0</v>
      </c>
      <c r="G107" s="43">
        <f t="shared" si="62"/>
        <v>0</v>
      </c>
      <c r="H107" s="43">
        <f t="shared" si="62"/>
        <v>0</v>
      </c>
      <c r="I107" s="43">
        <f t="shared" si="62"/>
        <v>0</v>
      </c>
      <c r="J107" s="43">
        <f t="shared" si="62"/>
        <v>0</v>
      </c>
      <c r="K107" s="43">
        <f t="shared" si="62"/>
        <v>0</v>
      </c>
    </row>
    <row r="108" spans="1:11" ht="14.4" customHeight="1" x14ac:dyDescent="0.3">
      <c r="B108" s="135" t="str">
        <f>IF(B107=0,"OK",IF(B107&lt;0,"Skladový doklad v OSP je oceněn vyšší hodnotou","Skladový doklad v Pohybech na účtu je oceněn vyšší hodnotou"))</f>
        <v>OK</v>
      </c>
      <c r="C108" s="135" t="str">
        <f t="shared" ref="C108:K108" si="63">IF(C107=0,"OK",IF(C107&lt;0,"Skladový doklad v OSP je oceněn vyšší hodnotou","Skladový doklad v Pohybech na účtu je oceněn vyšší hodnotou"))</f>
        <v>OK</v>
      </c>
      <c r="D108" s="135" t="str">
        <f t="shared" si="63"/>
        <v>OK</v>
      </c>
      <c r="E108" s="135" t="str">
        <f t="shared" si="63"/>
        <v>OK</v>
      </c>
      <c r="F108" s="135" t="str">
        <f t="shared" si="63"/>
        <v>OK</v>
      </c>
      <c r="G108" s="135" t="str">
        <f t="shared" si="63"/>
        <v>OK</v>
      </c>
      <c r="H108" s="135" t="str">
        <f t="shared" si="63"/>
        <v>OK</v>
      </c>
      <c r="I108" s="135" t="str">
        <f t="shared" si="63"/>
        <v>OK</v>
      </c>
      <c r="J108" s="135" t="str">
        <f t="shared" si="63"/>
        <v>OK</v>
      </c>
      <c r="K108" s="135" t="str">
        <f t="shared" si="63"/>
        <v>OK</v>
      </c>
    </row>
    <row r="109" spans="1:11" x14ac:dyDescent="0.3"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</row>
    <row r="110" spans="1:11" x14ac:dyDescent="0.3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</row>
    <row r="111" spans="1:11" x14ac:dyDescent="0.3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</row>
    <row r="119" spans="1:11" x14ac:dyDescent="0.3">
      <c r="A119" s="65" t="s">
        <v>3</v>
      </c>
      <c r="B119" s="43">
        <f>B35</f>
        <v>0</v>
      </c>
      <c r="C119" s="43">
        <f t="shared" ref="C119:K119" si="64">C35</f>
        <v>0</v>
      </c>
      <c r="D119" s="43">
        <f t="shared" si="64"/>
        <v>0</v>
      </c>
      <c r="E119" s="43">
        <f t="shared" si="64"/>
        <v>6987.18</v>
      </c>
      <c r="F119" s="43">
        <f t="shared" si="64"/>
        <v>0</v>
      </c>
      <c r="G119" s="43">
        <f t="shared" si="64"/>
        <v>0</v>
      </c>
      <c r="H119" s="43">
        <f t="shared" si="64"/>
        <v>0</v>
      </c>
      <c r="I119" s="43">
        <f t="shared" si="64"/>
        <v>0</v>
      </c>
      <c r="J119" s="43">
        <f t="shared" si="64"/>
        <v>0</v>
      </c>
      <c r="K119" s="43">
        <f t="shared" si="64"/>
        <v>8813.14</v>
      </c>
    </row>
    <row r="120" spans="1:11" x14ac:dyDescent="0.3">
      <c r="A120" s="65" t="s">
        <v>24</v>
      </c>
      <c r="B120" s="43">
        <f t="shared" ref="B120:K120" si="65">B46</f>
        <v>0</v>
      </c>
      <c r="C120" s="43">
        <f t="shared" si="65"/>
        <v>0</v>
      </c>
      <c r="D120" s="43">
        <f t="shared" si="65"/>
        <v>0</v>
      </c>
      <c r="E120" s="43">
        <f t="shared" si="65"/>
        <v>5685.91</v>
      </c>
      <c r="F120" s="43">
        <f t="shared" si="65"/>
        <v>0</v>
      </c>
      <c r="G120" s="43">
        <f t="shared" si="65"/>
        <v>0</v>
      </c>
      <c r="H120" s="43">
        <f t="shared" si="65"/>
        <v>0</v>
      </c>
      <c r="I120" s="43">
        <f t="shared" si="65"/>
        <v>0</v>
      </c>
      <c r="J120" s="43">
        <f t="shared" si="65"/>
        <v>0</v>
      </c>
      <c r="K120" s="43">
        <f t="shared" si="65"/>
        <v>8847.94</v>
      </c>
    </row>
    <row r="121" spans="1:11" x14ac:dyDescent="0.3">
      <c r="B121" s="43">
        <f t="shared" ref="B121:K121" si="66">B119-B120</f>
        <v>0</v>
      </c>
      <c r="C121" s="43">
        <f t="shared" si="66"/>
        <v>0</v>
      </c>
      <c r="D121" s="43">
        <f t="shared" si="66"/>
        <v>0</v>
      </c>
      <c r="E121" s="43">
        <f t="shared" si="66"/>
        <v>1301.2700000000004</v>
      </c>
      <c r="F121" s="43">
        <f t="shared" si="66"/>
        <v>0</v>
      </c>
      <c r="G121" s="43">
        <f t="shared" si="66"/>
        <v>0</v>
      </c>
      <c r="H121" s="43">
        <f t="shared" si="66"/>
        <v>0</v>
      </c>
      <c r="I121" s="43">
        <f t="shared" si="66"/>
        <v>0</v>
      </c>
      <c r="J121" s="43">
        <f t="shared" si="66"/>
        <v>0</v>
      </c>
      <c r="K121" s="43">
        <f t="shared" si="66"/>
        <v>-34.800000000001091</v>
      </c>
    </row>
    <row r="122" spans="1:11" ht="14.4" customHeight="1" x14ac:dyDescent="0.3">
      <c r="B122" s="135" t="str">
        <f>IF(B121=0,"OK",IF(B121&gt;0,"Inventurní doklad v OSP je oceněn vyšší hodnotou","Inventurní doklad v Pohybech na účtu je oceněn vyšší hodnotou"))</f>
        <v>OK</v>
      </c>
      <c r="C122" s="135" t="str">
        <f t="shared" ref="C122:K122" si="67">IF(C121=0,"OK",IF(C121&gt;0,"Inventurní doklad v OSP je oceněn vyšší hodnotou","Inventurní doklad v Pohybech na účtu je oceněn vyšší hodnotou"))</f>
        <v>OK</v>
      </c>
      <c r="D122" s="135" t="str">
        <f t="shared" si="67"/>
        <v>OK</v>
      </c>
      <c r="E122" s="135" t="str">
        <f t="shared" si="67"/>
        <v>Inventurní doklad v OSP je oceněn vyšší hodnotou</v>
      </c>
      <c r="F122" s="135" t="str">
        <f t="shared" si="67"/>
        <v>OK</v>
      </c>
      <c r="G122" s="135" t="str">
        <f t="shared" si="67"/>
        <v>OK</v>
      </c>
      <c r="H122" s="135" t="str">
        <f t="shared" si="67"/>
        <v>OK</v>
      </c>
      <c r="I122" s="135" t="str">
        <f t="shared" si="67"/>
        <v>OK</v>
      </c>
      <c r="J122" s="135" t="str">
        <f t="shared" si="67"/>
        <v>OK</v>
      </c>
      <c r="K122" s="135" t="str">
        <f t="shared" si="67"/>
        <v>Inventurní doklad v Pohybech na účtu je oceněn vyšší hodnotou</v>
      </c>
    </row>
    <row r="123" spans="1:11" x14ac:dyDescent="0.3"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</row>
    <row r="124" spans="1:11" x14ac:dyDescent="0.3"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</row>
    <row r="125" spans="1:11" x14ac:dyDescent="0.3"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</row>
  </sheetData>
  <mergeCells count="83">
    <mergeCell ref="B27:K27"/>
    <mergeCell ref="B38:K38"/>
    <mergeCell ref="B22:K22"/>
    <mergeCell ref="B59:B62"/>
    <mergeCell ref="C59:C62"/>
    <mergeCell ref="D59:D62"/>
    <mergeCell ref="E59:E62"/>
    <mergeCell ref="F59:F62"/>
    <mergeCell ref="G59:G62"/>
    <mergeCell ref="H59:H62"/>
    <mergeCell ref="I59:I62"/>
    <mergeCell ref="J59:J62"/>
    <mergeCell ref="K59:K62"/>
    <mergeCell ref="B49:B50"/>
    <mergeCell ref="C49:C50"/>
    <mergeCell ref="D49:D50"/>
    <mergeCell ref="B77:B80"/>
    <mergeCell ref="C77:C80"/>
    <mergeCell ref="D77:D80"/>
    <mergeCell ref="E77:E80"/>
    <mergeCell ref="F77:F80"/>
    <mergeCell ref="G77:G80"/>
    <mergeCell ref="H77:H80"/>
    <mergeCell ref="I77:I80"/>
    <mergeCell ref="J77:J80"/>
    <mergeCell ref="K77:K80"/>
    <mergeCell ref="B86:B89"/>
    <mergeCell ref="C86:C89"/>
    <mergeCell ref="D86:D89"/>
    <mergeCell ref="E86:E89"/>
    <mergeCell ref="F86:F89"/>
    <mergeCell ref="G86:G89"/>
    <mergeCell ref="H86:H89"/>
    <mergeCell ref="I86:I89"/>
    <mergeCell ref="J86:J89"/>
    <mergeCell ref="K86:K89"/>
    <mergeCell ref="B68:B71"/>
    <mergeCell ref="C68:C71"/>
    <mergeCell ref="D68:D71"/>
    <mergeCell ref="E68:E71"/>
    <mergeCell ref="F68:F71"/>
    <mergeCell ref="G68:G71"/>
    <mergeCell ref="H68:H71"/>
    <mergeCell ref="I68:I71"/>
    <mergeCell ref="J68:J71"/>
    <mergeCell ref="K68:K71"/>
    <mergeCell ref="B99:B102"/>
    <mergeCell ref="C99:C102"/>
    <mergeCell ref="D99:D102"/>
    <mergeCell ref="E99:E102"/>
    <mergeCell ref="F99:F102"/>
    <mergeCell ref="G99:G102"/>
    <mergeCell ref="H99:H102"/>
    <mergeCell ref="I99:I102"/>
    <mergeCell ref="J99:J102"/>
    <mergeCell ref="K99:K102"/>
    <mergeCell ref="B108:B111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B122:B125"/>
    <mergeCell ref="C122:C125"/>
    <mergeCell ref="D122:D125"/>
    <mergeCell ref="E122:E125"/>
    <mergeCell ref="F122:F125"/>
    <mergeCell ref="G122:G125"/>
    <mergeCell ref="H122:H125"/>
    <mergeCell ref="I122:I125"/>
    <mergeCell ref="J122:J125"/>
    <mergeCell ref="K122:K125"/>
    <mergeCell ref="J49:J50"/>
    <mergeCell ref="K49:K50"/>
    <mergeCell ref="E49:E50"/>
    <mergeCell ref="F49:F50"/>
    <mergeCell ref="G49:G50"/>
    <mergeCell ref="H49:H50"/>
    <mergeCell ref="I49:I50"/>
  </mergeCells>
  <conditionalFormatting sqref="B49:K50">
    <cfRule type="containsText" dxfId="30" priority="1" operator="containsText" text="POZOR! Je zaúčtovaný interní doklad">
      <formula>NOT(ISERROR(SEARCH("POZOR! Je zaúčtovaný interní doklad",B49)))</formula>
    </cfRule>
  </conditionalFormatting>
  <conditionalFormatting sqref="B58:K58">
    <cfRule type="cellIs" dxfId="29" priority="26" operator="lessThan">
      <formula>0</formula>
    </cfRule>
    <cfRule type="cellIs" dxfId="28" priority="27" operator="greaterThan">
      <formula>0</formula>
    </cfRule>
    <cfRule type="cellIs" dxfId="27" priority="28" operator="equal">
      <formula>0</formula>
    </cfRule>
  </conditionalFormatting>
  <conditionalFormatting sqref="B67:K67">
    <cfRule type="cellIs" dxfId="26" priority="14" operator="lessThan">
      <formula>0</formula>
    </cfRule>
    <cfRule type="cellIs" dxfId="25" priority="15" operator="greaterThan">
      <formula>0</formula>
    </cfRule>
    <cfRule type="cellIs" dxfId="24" priority="16" operator="equal">
      <formula>0</formula>
    </cfRule>
  </conditionalFormatting>
  <conditionalFormatting sqref="B76:K76">
    <cfRule type="cellIs" dxfId="23" priority="23" operator="lessThan">
      <formula>0</formula>
    </cfRule>
    <cfRule type="cellIs" dxfId="22" priority="24" operator="greaterThan">
      <formula>0</formula>
    </cfRule>
    <cfRule type="cellIs" dxfId="21" priority="25" operator="equal">
      <formula>0</formula>
    </cfRule>
  </conditionalFormatting>
  <conditionalFormatting sqref="B85:K85">
    <cfRule type="cellIs" dxfId="20" priority="17" operator="lessThan">
      <formula>0</formula>
    </cfRule>
    <cfRule type="cellIs" dxfId="19" priority="18" operator="greaterThan">
      <formula>0</formula>
    </cfRule>
    <cfRule type="cellIs" dxfId="18" priority="19" operator="equal">
      <formula>0</formula>
    </cfRule>
  </conditionalFormatting>
  <conditionalFormatting sqref="B98:K98">
    <cfRule type="cellIs" dxfId="17" priority="11" operator="lessThan">
      <formula>0</formula>
    </cfRule>
    <cfRule type="cellIs" dxfId="16" priority="12" operator="greaterThan">
      <formula>0</formula>
    </cfRule>
    <cfRule type="cellIs" dxfId="15" priority="13" operator="equal">
      <formula>0</formula>
    </cfRule>
  </conditionalFormatting>
  <conditionalFormatting sqref="B107:K107">
    <cfRule type="cellIs" dxfId="14" priority="8" operator="lessThan">
      <formula>0</formula>
    </cfRule>
    <cfRule type="cellIs" dxfId="13" priority="9" operator="greaterThan">
      <formula>0</formula>
    </cfRule>
    <cfRule type="cellIs" dxfId="12" priority="10" operator="equal">
      <formula>0</formula>
    </cfRule>
  </conditionalFormatting>
  <conditionalFormatting sqref="B121:K121">
    <cfRule type="cellIs" dxfId="11" priority="5" operator="lessThan">
      <formula>0</formula>
    </cfRule>
    <cfRule type="cellIs" dxfId="10" priority="6" operator="greaterThan">
      <formula>0</formula>
    </cfRule>
    <cfRule type="cellIs" dxfId="9" priority="7" operator="equal">
      <formula>0</formula>
    </cfRule>
  </conditionalFormatting>
  <conditionalFormatting sqref="D4:D15">
    <cfRule type="cellIs" dxfId="8" priority="29" operator="lessThan">
      <formula>0</formula>
    </cfRule>
    <cfRule type="cellIs" dxfId="7" priority="30" operator="greaterThan">
      <formula>0</formula>
    </cfRule>
    <cfRule type="cellIs" dxfId="6" priority="31" operator="equal">
      <formula>0</formula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5205-FD19-4F0E-ABF9-D2EC3D9D29DE}">
  <sheetPr>
    <tabColor theme="7" tint="0.39997558519241921"/>
  </sheetPr>
  <dimension ref="A1:AS55"/>
  <sheetViews>
    <sheetView zoomScaleNormal="100" workbookViewId="0">
      <selection activeCell="AH62" sqref="AH62"/>
    </sheetView>
  </sheetViews>
  <sheetFormatPr defaultRowHeight="14.4" x14ac:dyDescent="0.3"/>
  <cols>
    <col min="1" max="1" width="3.5546875" style="5" customWidth="1"/>
    <col min="2" max="6" width="8.88671875" style="5"/>
    <col min="7" max="7" width="6.5546875" style="5" customWidth="1"/>
    <col min="8" max="12" width="8.88671875" style="5"/>
    <col min="13" max="13" width="6.77734375" style="5" customWidth="1"/>
    <col min="14" max="16" width="8.88671875" style="5"/>
    <col min="17" max="17" width="4.109375" style="5" customWidth="1"/>
    <col min="18" max="18" width="8.88671875" style="5"/>
    <col min="19" max="19" width="5.6640625" style="5" customWidth="1"/>
    <col min="20" max="20" width="16.44140625" style="5" customWidth="1"/>
    <col min="21" max="21" width="12" style="5" customWidth="1"/>
    <col min="22" max="23" width="8.88671875" style="5"/>
    <col min="24" max="24" width="4.109375" style="5" customWidth="1"/>
    <col min="25" max="25" width="8.88671875" style="5"/>
    <col min="26" max="26" width="5.6640625" style="5" customWidth="1"/>
    <col min="27" max="27" width="16.44140625" style="5" customWidth="1"/>
    <col min="28" max="28" width="20.44140625" style="5" bestFit="1" customWidth="1"/>
    <col min="29" max="30" width="8.88671875" style="5"/>
    <col min="31" max="31" width="4.109375" style="5" customWidth="1"/>
    <col min="32" max="32" width="8.88671875" style="5" customWidth="1"/>
    <col min="33" max="33" width="8.77734375" style="5" customWidth="1"/>
    <col min="34" max="34" width="16.44140625" style="5" customWidth="1"/>
    <col min="35" max="35" width="12" style="5" customWidth="1"/>
    <col min="36" max="37" width="8.88671875" style="5"/>
    <col min="38" max="38" width="4.109375" style="5" customWidth="1"/>
    <col min="39" max="39" width="8.88671875" style="5"/>
    <col min="40" max="40" width="8.77734375" style="5" customWidth="1"/>
    <col min="41" max="41" width="16.44140625" style="5" customWidth="1"/>
    <col min="42" max="42" width="12" style="5" customWidth="1"/>
    <col min="43" max="44" width="8.88671875" style="5"/>
    <col min="45" max="45" width="4.109375" style="5" customWidth="1"/>
    <col min="46" max="16384" width="8.88671875" style="5"/>
  </cols>
  <sheetData>
    <row r="1" spans="1:4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x14ac:dyDescent="0.3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1"/>
      <c r="S2" s="1"/>
      <c r="T2" s="1"/>
      <c r="U2" s="1"/>
      <c r="V2" s="1"/>
      <c r="W2" s="1"/>
      <c r="X2" s="4"/>
      <c r="Y2" s="1"/>
      <c r="Z2" s="1"/>
      <c r="AA2" s="1"/>
      <c r="AB2" s="1"/>
      <c r="AC2" s="1"/>
      <c r="AD2" s="1"/>
      <c r="AE2" s="4"/>
      <c r="AF2" s="1"/>
      <c r="AG2" s="1"/>
      <c r="AH2" s="1"/>
      <c r="AI2" s="1"/>
      <c r="AJ2" s="1"/>
      <c r="AK2" s="1"/>
      <c r="AL2" s="4"/>
      <c r="AM2" s="1"/>
      <c r="AN2" s="1"/>
      <c r="AO2" s="1"/>
      <c r="AP2" s="1"/>
      <c r="AQ2" s="1"/>
      <c r="AR2" s="1"/>
      <c r="AS2" s="4"/>
    </row>
    <row r="3" spans="1:45" x14ac:dyDescent="0.3">
      <c r="A3" s="4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1"/>
      <c r="S3" s="1"/>
      <c r="T3" s="1"/>
      <c r="U3" s="1"/>
      <c r="V3" s="1"/>
      <c r="W3" s="1"/>
      <c r="X3" s="4"/>
      <c r="Y3" s="1"/>
      <c r="Z3" s="1"/>
      <c r="AA3" s="1"/>
      <c r="AB3" s="1"/>
      <c r="AC3" s="1"/>
      <c r="AD3" s="1"/>
      <c r="AE3" s="4"/>
      <c r="AF3" s="1"/>
      <c r="AG3" s="1"/>
      <c r="AH3" s="1"/>
      <c r="AI3" s="1"/>
      <c r="AJ3" s="1"/>
      <c r="AK3" s="1"/>
      <c r="AL3" s="4"/>
      <c r="AM3" s="1"/>
      <c r="AN3" s="1"/>
      <c r="AO3" s="1"/>
      <c r="AP3" s="1"/>
      <c r="AQ3" s="1"/>
      <c r="AR3" s="1"/>
      <c r="AS3" s="4"/>
    </row>
    <row r="4" spans="1:45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2"/>
      <c r="T4" s="2"/>
      <c r="U4" s="2"/>
      <c r="V4" s="2"/>
      <c r="W4" s="1"/>
      <c r="X4" s="4"/>
      <c r="Y4" s="1"/>
      <c r="Z4" s="2"/>
      <c r="AA4" s="2"/>
      <c r="AB4" s="2"/>
      <c r="AC4" s="2"/>
      <c r="AD4" s="1"/>
      <c r="AE4" s="4"/>
      <c r="AF4" s="1"/>
      <c r="AG4" s="2"/>
      <c r="AH4" s="2"/>
      <c r="AI4" s="2"/>
      <c r="AJ4" s="2"/>
      <c r="AK4" s="1"/>
      <c r="AL4" s="4"/>
      <c r="AM4" s="1"/>
      <c r="AN4" s="2"/>
      <c r="AO4" s="2"/>
      <c r="AP4" s="2"/>
      <c r="AQ4" s="2"/>
      <c r="AR4" s="1"/>
      <c r="AS4" s="4"/>
    </row>
    <row r="5" spans="1:45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1"/>
      <c r="S5" s="1"/>
      <c r="T5" s="1"/>
      <c r="U5" s="1"/>
      <c r="V5" s="1"/>
      <c r="W5" s="1"/>
      <c r="X5" s="4"/>
      <c r="Y5" s="1"/>
      <c r="Z5" s="1"/>
      <c r="AA5" s="1"/>
      <c r="AB5" s="1"/>
      <c r="AC5" s="1"/>
      <c r="AD5" s="1"/>
      <c r="AE5" s="4"/>
      <c r="AF5" s="1"/>
      <c r="AG5" s="1"/>
      <c r="AH5" s="1"/>
      <c r="AI5" s="1"/>
      <c r="AJ5" s="1"/>
      <c r="AK5" s="1"/>
      <c r="AL5" s="4"/>
      <c r="AM5" s="1"/>
      <c r="AN5" s="1"/>
      <c r="AO5" s="1"/>
      <c r="AP5" s="1"/>
      <c r="AQ5" s="1"/>
      <c r="AR5" s="1"/>
      <c r="AS5" s="4"/>
    </row>
    <row r="6" spans="1:45" ht="11.4" customHeight="1" x14ac:dyDescent="0.3">
      <c r="A6" s="4"/>
      <c r="B6" s="108" t="s">
        <v>39</v>
      </c>
      <c r="C6" s="10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"/>
      <c r="R6" s="1"/>
      <c r="S6" s="1"/>
      <c r="T6" s="1"/>
      <c r="U6" s="1"/>
      <c r="V6" s="1"/>
      <c r="W6" s="1"/>
      <c r="X6" s="4"/>
      <c r="Y6" s="1"/>
      <c r="Z6" s="1"/>
      <c r="AA6" s="1"/>
      <c r="AB6" s="1"/>
      <c r="AC6" s="1"/>
      <c r="AD6" s="1"/>
      <c r="AE6" s="4"/>
      <c r="AF6" s="1"/>
      <c r="AG6" s="1"/>
      <c r="AH6" s="1"/>
      <c r="AI6" s="1"/>
      <c r="AJ6" s="1"/>
      <c r="AK6" s="1"/>
      <c r="AL6" s="4"/>
      <c r="AM6" s="1"/>
      <c r="AN6" s="1"/>
      <c r="AO6" s="1"/>
      <c r="AP6" s="1"/>
      <c r="AQ6" s="1"/>
      <c r="AR6" s="1"/>
      <c r="AS6" s="4"/>
    </row>
    <row r="7" spans="1:45" x14ac:dyDescent="0.3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4"/>
      <c r="R7" s="1"/>
      <c r="S7" s="1"/>
      <c r="T7" s="1"/>
      <c r="U7" s="1"/>
      <c r="V7" s="1"/>
      <c r="W7" s="1"/>
      <c r="X7" s="4"/>
      <c r="Y7" s="1"/>
      <c r="Z7" s="1"/>
      <c r="AA7" s="1"/>
      <c r="AB7" s="1"/>
      <c r="AC7" s="1"/>
      <c r="AD7" s="1"/>
      <c r="AE7" s="4"/>
      <c r="AF7" s="6" t="s">
        <v>70</v>
      </c>
      <c r="AG7" s="1" t="s">
        <v>111</v>
      </c>
      <c r="AH7" s="1"/>
      <c r="AI7" s="1"/>
      <c r="AJ7" s="1"/>
      <c r="AK7" s="1"/>
      <c r="AL7" s="4"/>
      <c r="AM7" s="12" t="s">
        <v>88</v>
      </c>
      <c r="AN7" s="12"/>
      <c r="AO7" s="12"/>
      <c r="AP7" s="12"/>
      <c r="AQ7" s="12"/>
      <c r="AR7" s="12"/>
      <c r="AS7" s="4"/>
    </row>
    <row r="8" spans="1:45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1"/>
      <c r="T8" s="1"/>
      <c r="U8" s="1"/>
      <c r="V8" s="1"/>
      <c r="W8" s="1"/>
      <c r="X8" s="4"/>
      <c r="Y8" s="1"/>
      <c r="Z8" s="1"/>
      <c r="AA8" s="1"/>
      <c r="AB8" s="1"/>
      <c r="AC8" s="1"/>
      <c r="AD8" s="1"/>
      <c r="AE8" s="4"/>
      <c r="AF8" s="6" t="s">
        <v>71</v>
      </c>
      <c r="AG8" s="1" t="s">
        <v>69</v>
      </c>
      <c r="AH8" s="1"/>
      <c r="AI8" s="1"/>
      <c r="AJ8" s="1"/>
      <c r="AK8" s="1"/>
      <c r="AL8" s="4"/>
      <c r="AM8" s="6" t="s">
        <v>70</v>
      </c>
      <c r="AN8" s="1" t="s">
        <v>77</v>
      </c>
      <c r="AO8" s="1"/>
      <c r="AP8" s="1"/>
      <c r="AQ8" s="1"/>
      <c r="AR8" s="1"/>
      <c r="AS8" s="4"/>
    </row>
    <row r="9" spans="1:45" ht="14.4" customHeight="1" x14ac:dyDescent="0.3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4"/>
      <c r="R9" s="3"/>
      <c r="S9" s="1" t="s">
        <v>60</v>
      </c>
      <c r="T9" s="1"/>
      <c r="U9" s="1"/>
      <c r="V9" s="1" t="s">
        <v>63</v>
      </c>
      <c r="W9" s="1"/>
      <c r="X9" s="4"/>
      <c r="Y9" s="3"/>
      <c r="Z9" s="1" t="s">
        <v>60</v>
      </c>
      <c r="AA9" s="1"/>
      <c r="AB9" s="1"/>
      <c r="AC9" s="1" t="s">
        <v>63</v>
      </c>
      <c r="AD9" s="1"/>
      <c r="AE9" s="4"/>
      <c r="AF9" s="125" t="s">
        <v>123</v>
      </c>
      <c r="AG9" s="125"/>
      <c r="AH9" s="125"/>
      <c r="AI9" s="125"/>
      <c r="AJ9" s="125"/>
      <c r="AK9" s="125"/>
      <c r="AL9" s="4"/>
      <c r="AM9" s="6"/>
      <c r="AN9" s="125" t="s">
        <v>78</v>
      </c>
      <c r="AO9" s="125"/>
      <c r="AP9" s="125"/>
      <c r="AQ9" s="125"/>
      <c r="AR9" s="125"/>
      <c r="AS9" s="4"/>
    </row>
    <row r="10" spans="1:45" x14ac:dyDescent="0.3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4"/>
      <c r="R10" s="3"/>
      <c r="S10" s="1" t="s">
        <v>56</v>
      </c>
      <c r="T10" s="1"/>
      <c r="U10" s="1"/>
      <c r="V10" s="1" t="s">
        <v>57</v>
      </c>
      <c r="W10" s="1"/>
      <c r="X10" s="4"/>
      <c r="Y10" s="3"/>
      <c r="Z10" s="1" t="s">
        <v>56</v>
      </c>
      <c r="AA10" s="1"/>
      <c r="AB10" s="1"/>
      <c r="AC10" s="1" t="s">
        <v>57</v>
      </c>
      <c r="AD10" s="1"/>
      <c r="AE10" s="4"/>
      <c r="AF10" s="125"/>
      <c r="AG10" s="125"/>
      <c r="AH10" s="125"/>
      <c r="AI10" s="125"/>
      <c r="AJ10" s="125"/>
      <c r="AK10" s="125"/>
      <c r="AL10" s="4"/>
      <c r="AM10" s="6"/>
      <c r="AN10" s="125"/>
      <c r="AO10" s="125"/>
      <c r="AP10" s="125"/>
      <c r="AQ10" s="125"/>
      <c r="AR10" s="125"/>
      <c r="AS10" s="4"/>
    </row>
    <row r="11" spans="1:45" ht="14.4" customHeight="1" x14ac:dyDescent="0.3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"/>
      <c r="R11" s="3"/>
      <c r="S11" s="1" t="s">
        <v>53</v>
      </c>
      <c r="T11" s="1"/>
      <c r="U11" s="1" t="s">
        <v>54</v>
      </c>
      <c r="V11" s="1" t="s">
        <v>55</v>
      </c>
      <c r="W11" s="1"/>
      <c r="X11" s="4"/>
      <c r="Y11" s="3"/>
      <c r="Z11" s="1" t="s">
        <v>53</v>
      </c>
      <c r="AA11" s="1"/>
      <c r="AB11" s="1" t="s">
        <v>54</v>
      </c>
      <c r="AC11" s="1" t="s">
        <v>68</v>
      </c>
      <c r="AD11" s="1"/>
      <c r="AE11" s="4"/>
      <c r="AF11" s="6" t="s">
        <v>73</v>
      </c>
      <c r="AG11" s="115" t="s">
        <v>72</v>
      </c>
      <c r="AH11" s="115"/>
      <c r="AI11" s="115"/>
      <c r="AJ11" s="115"/>
      <c r="AK11" s="115"/>
      <c r="AL11" s="4"/>
      <c r="AM11" s="6" t="s">
        <v>71</v>
      </c>
      <c r="AN11" s="1" t="s">
        <v>79</v>
      </c>
      <c r="AO11" s="1"/>
      <c r="AP11" s="1"/>
      <c r="AQ11" s="1"/>
      <c r="AR11" s="1"/>
      <c r="AS11" s="4"/>
    </row>
    <row r="12" spans="1:45" x14ac:dyDescent="0.3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"/>
      <c r="R12" s="3"/>
      <c r="S12" s="1" t="s">
        <v>61</v>
      </c>
      <c r="T12" s="1"/>
      <c r="U12" s="1"/>
      <c r="V12" s="1" t="s">
        <v>62</v>
      </c>
      <c r="W12" s="1"/>
      <c r="X12" s="7"/>
      <c r="Y12" s="3"/>
      <c r="Z12" s="1" t="s">
        <v>61</v>
      </c>
      <c r="AA12" s="1"/>
      <c r="AB12" s="1"/>
      <c r="AC12" s="1" t="s">
        <v>62</v>
      </c>
      <c r="AD12" s="1"/>
      <c r="AE12" s="7"/>
      <c r="AF12" s="6"/>
      <c r="AG12" s="115"/>
      <c r="AH12" s="115"/>
      <c r="AI12" s="115"/>
      <c r="AJ12" s="115"/>
      <c r="AK12" s="115"/>
      <c r="AL12" s="7"/>
      <c r="AM12" s="6" t="s">
        <v>73</v>
      </c>
      <c r="AN12" s="1" t="s">
        <v>80</v>
      </c>
      <c r="AO12" s="1"/>
      <c r="AP12" s="1"/>
      <c r="AQ12" s="1"/>
      <c r="AR12" s="1"/>
      <c r="AS12" s="7"/>
    </row>
    <row r="13" spans="1:45" ht="17.399999999999999" customHeight="1" thickBot="1" x14ac:dyDescent="0.3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4"/>
      <c r="R13" s="3"/>
      <c r="S13" s="1" t="s">
        <v>64</v>
      </c>
      <c r="T13" s="1"/>
      <c r="U13" s="1"/>
      <c r="V13" s="1"/>
      <c r="W13" s="8"/>
      <c r="X13" s="7"/>
      <c r="Y13" s="3"/>
      <c r="Z13" s="1" t="s">
        <v>64</v>
      </c>
      <c r="AA13" s="1"/>
      <c r="AB13" s="1"/>
      <c r="AC13" s="1"/>
      <c r="AD13" s="8"/>
      <c r="AE13" s="7"/>
      <c r="AF13" s="6" t="s">
        <v>75</v>
      </c>
      <c r="AG13" s="115" t="s">
        <v>74</v>
      </c>
      <c r="AH13" s="115"/>
      <c r="AI13" s="115"/>
      <c r="AJ13" s="115"/>
      <c r="AK13" s="115"/>
      <c r="AL13" s="7"/>
      <c r="AM13" s="6" t="s">
        <v>75</v>
      </c>
      <c r="AN13" s="1" t="s">
        <v>82</v>
      </c>
      <c r="AO13" s="1"/>
      <c r="AP13" s="1"/>
      <c r="AQ13" s="1"/>
      <c r="AR13" s="1"/>
      <c r="AS13" s="7"/>
    </row>
    <row r="14" spans="1:45" ht="19.8" customHeight="1" thickBot="1" x14ac:dyDescent="0.35">
      <c r="A14" s="4"/>
      <c r="B14" s="1"/>
      <c r="C14" s="1"/>
      <c r="D14" s="109" t="s">
        <v>52</v>
      </c>
      <c r="E14" s="110"/>
      <c r="F14" s="6"/>
      <c r="G14" s="1"/>
      <c r="H14" s="1"/>
      <c r="I14" s="1"/>
      <c r="J14" s="109" t="s">
        <v>40</v>
      </c>
      <c r="K14" s="110"/>
      <c r="L14" s="6"/>
      <c r="M14" s="2"/>
      <c r="N14" s="2"/>
      <c r="O14" s="2"/>
      <c r="P14" s="2"/>
      <c r="Q14" s="4"/>
      <c r="R14" s="3"/>
      <c r="S14" s="1" t="s">
        <v>65</v>
      </c>
      <c r="T14" s="1"/>
      <c r="U14" s="1"/>
      <c r="V14" s="1"/>
      <c r="W14" s="8"/>
      <c r="X14" s="7"/>
      <c r="Y14" s="3"/>
      <c r="Z14" s="1" t="s">
        <v>65</v>
      </c>
      <c r="AA14" s="1"/>
      <c r="AB14" s="1"/>
      <c r="AC14" s="1"/>
      <c r="AD14" s="8"/>
      <c r="AE14" s="7"/>
      <c r="AF14" s="6"/>
      <c r="AG14" s="115"/>
      <c r="AH14" s="115"/>
      <c r="AI14" s="115"/>
      <c r="AJ14" s="115"/>
      <c r="AK14" s="115"/>
      <c r="AL14" s="7"/>
      <c r="AM14" s="6"/>
      <c r="AN14" s="127" t="s">
        <v>228</v>
      </c>
      <c r="AO14" s="127"/>
      <c r="AP14" s="127"/>
      <c r="AQ14" s="127"/>
      <c r="AR14" s="127"/>
      <c r="AS14" s="7"/>
    </row>
    <row r="15" spans="1:45" ht="38.4" customHeight="1" thickBot="1" x14ac:dyDescent="0.3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4"/>
      <c r="R15" s="3"/>
      <c r="S15" s="1"/>
      <c r="T15" s="1"/>
      <c r="U15" s="1"/>
      <c r="V15" s="1"/>
      <c r="W15" s="8"/>
      <c r="X15" s="7"/>
      <c r="Y15" s="3"/>
      <c r="Z15" s="1"/>
      <c r="AA15" s="1"/>
      <c r="AB15" s="1"/>
      <c r="AC15" s="1"/>
      <c r="AD15" s="8"/>
      <c r="AE15" s="7"/>
      <c r="AF15" s="250" t="s">
        <v>81</v>
      </c>
      <c r="AG15" s="8" t="s">
        <v>76</v>
      </c>
      <c r="AH15" s="8"/>
      <c r="AI15" s="8"/>
      <c r="AJ15" s="8"/>
      <c r="AK15" s="8"/>
      <c r="AL15" s="7"/>
      <c r="AM15" s="6"/>
      <c r="AN15" s="127"/>
      <c r="AO15" s="127"/>
      <c r="AP15" s="127"/>
      <c r="AQ15" s="127"/>
      <c r="AR15" s="127"/>
      <c r="AS15" s="7"/>
    </row>
    <row r="16" spans="1:45" ht="18" customHeight="1" thickBot="1" x14ac:dyDescent="0.35">
      <c r="A16" s="4"/>
      <c r="B16" s="1"/>
      <c r="C16" s="1"/>
      <c r="D16" s="109" t="s">
        <v>1</v>
      </c>
      <c r="E16" s="110"/>
      <c r="F16" s="6"/>
      <c r="G16" s="1"/>
      <c r="H16" s="1"/>
      <c r="I16" s="1"/>
      <c r="J16" s="111" t="s">
        <v>41</v>
      </c>
      <c r="K16" s="112"/>
      <c r="L16" s="6"/>
      <c r="M16" s="1"/>
      <c r="N16" s="1"/>
      <c r="O16" s="1"/>
      <c r="P16" s="1"/>
      <c r="Q16" s="4"/>
      <c r="R16" s="3"/>
      <c r="S16" s="1"/>
      <c r="T16" s="1"/>
      <c r="U16" s="1"/>
      <c r="V16" s="1"/>
      <c r="W16" s="8"/>
      <c r="X16" s="7"/>
      <c r="Y16" s="3"/>
      <c r="Z16" s="1"/>
      <c r="AA16" s="1"/>
      <c r="AB16" s="1"/>
      <c r="AC16" s="1"/>
      <c r="AD16" s="8"/>
      <c r="AE16" s="7"/>
      <c r="AF16" s="6" t="s">
        <v>97</v>
      </c>
      <c r="AG16" s="115" t="s">
        <v>115</v>
      </c>
      <c r="AH16" s="115"/>
      <c r="AI16" s="115"/>
      <c r="AJ16" s="115"/>
      <c r="AK16" s="115"/>
      <c r="AL16" s="7"/>
      <c r="AM16" s="6"/>
      <c r="AN16" s="127"/>
      <c r="AO16" s="127"/>
      <c r="AP16" s="127"/>
      <c r="AQ16" s="127"/>
      <c r="AR16" s="127"/>
      <c r="AS16" s="7"/>
    </row>
    <row r="17" spans="1:45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4"/>
      <c r="R17" s="3"/>
      <c r="S17" s="1"/>
      <c r="T17" s="1"/>
      <c r="U17" s="1"/>
      <c r="V17" s="1"/>
      <c r="W17" s="8"/>
      <c r="X17" s="7"/>
      <c r="Y17" s="3"/>
      <c r="Z17" s="1"/>
      <c r="AA17" s="1"/>
      <c r="AB17" s="1"/>
      <c r="AC17" s="1"/>
      <c r="AD17" s="8"/>
      <c r="AE17" s="7"/>
      <c r="AF17" s="6"/>
      <c r="AG17" s="115"/>
      <c r="AH17" s="115"/>
      <c r="AI17" s="115"/>
      <c r="AJ17" s="115"/>
      <c r="AK17" s="115"/>
      <c r="AL17" s="7"/>
      <c r="AM17" s="6" t="s">
        <v>81</v>
      </c>
      <c r="AN17" s="1" t="s">
        <v>83</v>
      </c>
      <c r="AO17" s="1"/>
      <c r="AP17" s="1"/>
      <c r="AQ17" s="1"/>
      <c r="AR17" s="1"/>
      <c r="AS17" s="7"/>
    </row>
    <row r="18" spans="1:45" ht="15" customHeight="1" thickBot="1" x14ac:dyDescent="0.3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4"/>
      <c r="R18" s="3"/>
      <c r="S18" s="1"/>
      <c r="T18" s="1"/>
      <c r="U18" s="1"/>
      <c r="V18" s="1"/>
      <c r="W18" s="8"/>
      <c r="X18" s="7"/>
      <c r="Y18" s="3"/>
      <c r="Z18" s="1"/>
      <c r="AA18" s="1"/>
      <c r="AB18" s="1"/>
      <c r="AC18" s="1"/>
      <c r="AD18" s="8"/>
      <c r="AE18" s="7"/>
      <c r="AF18" s="6"/>
      <c r="AG18" s="115"/>
      <c r="AH18" s="115"/>
      <c r="AI18" s="115"/>
      <c r="AJ18" s="115"/>
      <c r="AK18" s="115"/>
      <c r="AL18" s="7"/>
      <c r="AM18" s="6" t="s">
        <v>97</v>
      </c>
      <c r="AN18" s="1" t="s">
        <v>103</v>
      </c>
      <c r="AO18" s="1"/>
      <c r="AP18" s="1"/>
      <c r="AQ18" s="1"/>
      <c r="AR18" s="1"/>
      <c r="AS18" s="7"/>
    </row>
    <row r="19" spans="1:45" ht="15" thickBot="1" x14ac:dyDescent="0.35">
      <c r="A19" s="4"/>
      <c r="B19" s="1"/>
      <c r="C19" s="1"/>
      <c r="D19" s="111" t="s">
        <v>47</v>
      </c>
      <c r="E19" s="112"/>
      <c r="F19" s="6"/>
      <c r="G19" s="1"/>
      <c r="H19" s="1"/>
      <c r="I19" s="1"/>
      <c r="J19" s="111" t="s">
        <v>42</v>
      </c>
      <c r="K19" s="112"/>
      <c r="L19" s="6"/>
      <c r="M19" s="1"/>
      <c r="N19" s="1"/>
      <c r="O19" s="1"/>
      <c r="P19" s="1"/>
      <c r="Q19" s="4"/>
      <c r="R19" s="3"/>
      <c r="S19" s="1"/>
      <c r="T19" s="1"/>
      <c r="U19" s="1"/>
      <c r="V19" s="1"/>
      <c r="W19" s="8"/>
      <c r="X19" s="7"/>
      <c r="Y19" s="3"/>
      <c r="Z19" s="1"/>
      <c r="AA19" s="1"/>
      <c r="AB19" s="1"/>
      <c r="AC19" s="1"/>
      <c r="AD19" s="8"/>
      <c r="AE19" s="7"/>
      <c r="AF19" s="6"/>
      <c r="AG19" s="9"/>
      <c r="AH19" s="9"/>
      <c r="AI19" s="9"/>
      <c r="AJ19" s="9"/>
      <c r="AK19" s="9"/>
      <c r="AL19" s="7"/>
      <c r="AM19" s="6" t="s">
        <v>85</v>
      </c>
      <c r="AN19" s="1" t="s">
        <v>84</v>
      </c>
      <c r="AO19" s="1"/>
      <c r="AP19" s="1"/>
      <c r="AQ19" s="1"/>
      <c r="AR19" s="1"/>
      <c r="AS19" s="7"/>
    </row>
    <row r="20" spans="1:45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"/>
      <c r="R20" s="3"/>
      <c r="S20" s="1" t="s">
        <v>53</v>
      </c>
      <c r="T20" s="1"/>
      <c r="U20" s="1" t="s">
        <v>54</v>
      </c>
      <c r="V20" s="1" t="s">
        <v>55</v>
      </c>
      <c r="W20" s="8"/>
      <c r="X20" s="7"/>
      <c r="Y20" s="3"/>
      <c r="Z20" s="1"/>
      <c r="AA20" s="1"/>
      <c r="AB20" s="1"/>
      <c r="AC20" s="1"/>
      <c r="AD20" s="8"/>
      <c r="AE20" s="7"/>
      <c r="AF20" s="6"/>
      <c r="AG20" s="9"/>
      <c r="AH20" s="9"/>
      <c r="AI20" s="9"/>
      <c r="AJ20" s="9"/>
      <c r="AK20" s="9"/>
      <c r="AL20" s="7"/>
      <c r="AM20" s="6"/>
      <c r="AN20" s="1" t="s">
        <v>102</v>
      </c>
      <c r="AO20" s="1"/>
      <c r="AP20" s="1"/>
      <c r="AQ20" s="1"/>
      <c r="AR20" s="1"/>
      <c r="AS20" s="7"/>
    </row>
    <row r="21" spans="1:45" ht="14.4" customHeight="1" x14ac:dyDescent="0.3">
      <c r="A21" s="4"/>
      <c r="B21" s="1"/>
      <c r="C21" s="1"/>
      <c r="D21" s="1"/>
      <c r="E21" s="1"/>
      <c r="F21" s="1"/>
      <c r="G21" s="1"/>
      <c r="H21" s="4"/>
      <c r="I21" s="4"/>
      <c r="J21" s="4"/>
      <c r="K21" s="4"/>
      <c r="L21" s="1"/>
      <c r="M21" s="1"/>
      <c r="N21" s="1"/>
      <c r="O21" s="1"/>
      <c r="P21" s="1"/>
      <c r="Q21" s="4"/>
      <c r="R21" s="3"/>
      <c r="S21" s="1" t="s">
        <v>56</v>
      </c>
      <c r="T21" s="1"/>
      <c r="U21" s="1"/>
      <c r="V21" s="1" t="s">
        <v>57</v>
      </c>
      <c r="W21" s="8"/>
      <c r="X21" s="7"/>
      <c r="Y21" s="3"/>
      <c r="Z21" s="1" t="s">
        <v>53</v>
      </c>
      <c r="AA21" s="1"/>
      <c r="AB21" s="1" t="s">
        <v>54</v>
      </c>
      <c r="AC21" s="1" t="s">
        <v>68</v>
      </c>
      <c r="AD21" s="8"/>
      <c r="AE21" s="7"/>
      <c r="AF21" s="6"/>
      <c r="AG21" s="1"/>
      <c r="AH21" s="1"/>
      <c r="AI21" s="1"/>
      <c r="AJ21" s="1"/>
      <c r="AK21" s="8"/>
      <c r="AL21" s="7"/>
      <c r="AM21" s="6" t="s">
        <v>87</v>
      </c>
      <c r="AN21" s="115" t="s">
        <v>86</v>
      </c>
      <c r="AO21" s="115"/>
      <c r="AP21" s="115"/>
      <c r="AQ21" s="115"/>
      <c r="AR21" s="115"/>
      <c r="AS21" s="7"/>
    </row>
    <row r="22" spans="1:45" ht="15" thickBot="1" x14ac:dyDescent="0.3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4"/>
      <c r="R22" s="3"/>
      <c r="S22" s="1" t="s">
        <v>53</v>
      </c>
      <c r="T22" s="1"/>
      <c r="U22" s="1" t="s">
        <v>58</v>
      </c>
      <c r="V22" s="1" t="s">
        <v>59</v>
      </c>
      <c r="W22" s="8"/>
      <c r="X22" s="7"/>
      <c r="Y22" s="3"/>
      <c r="Z22" s="1" t="s">
        <v>56</v>
      </c>
      <c r="AA22" s="1"/>
      <c r="AB22" s="1"/>
      <c r="AC22" s="1" t="s">
        <v>57</v>
      </c>
      <c r="AD22" s="8"/>
      <c r="AE22" s="7"/>
      <c r="AF22" s="3"/>
      <c r="AG22" s="1"/>
      <c r="AH22" s="1"/>
      <c r="AI22" s="1"/>
      <c r="AJ22" s="1"/>
      <c r="AK22" s="8"/>
      <c r="AL22" s="7"/>
      <c r="AM22" s="6"/>
      <c r="AN22" s="115"/>
      <c r="AO22" s="115"/>
      <c r="AP22" s="115"/>
      <c r="AQ22" s="115"/>
      <c r="AR22" s="115"/>
      <c r="AS22" s="7"/>
    </row>
    <row r="23" spans="1:45" ht="15" thickBot="1" x14ac:dyDescent="0.35">
      <c r="A23" s="4"/>
      <c r="B23" s="1"/>
      <c r="C23" s="1"/>
      <c r="D23" s="1"/>
      <c r="E23" s="1"/>
      <c r="F23" s="1"/>
      <c r="G23" s="1"/>
      <c r="H23" s="1"/>
      <c r="I23" s="1"/>
      <c r="J23" s="109" t="s">
        <v>43</v>
      </c>
      <c r="K23" s="110"/>
      <c r="L23" s="6"/>
      <c r="M23" s="1"/>
      <c r="N23" s="1"/>
      <c r="O23" s="1"/>
      <c r="P23" s="1"/>
      <c r="Q23" s="4"/>
      <c r="R23" s="3"/>
      <c r="S23" s="1" t="s">
        <v>61</v>
      </c>
      <c r="T23" s="1"/>
      <c r="U23" s="1"/>
      <c r="V23" s="1" t="s">
        <v>122</v>
      </c>
      <c r="W23" s="8"/>
      <c r="X23" s="7"/>
      <c r="Y23" s="3"/>
      <c r="Z23" s="1" t="s">
        <v>53</v>
      </c>
      <c r="AA23" s="1"/>
      <c r="AB23" s="1" t="s">
        <v>296</v>
      </c>
      <c r="AC23" s="1" t="s">
        <v>59</v>
      </c>
      <c r="AD23" s="8"/>
      <c r="AE23" s="7"/>
      <c r="AF23" s="11"/>
      <c r="AG23" s="4"/>
      <c r="AH23" s="4"/>
      <c r="AI23" s="4"/>
      <c r="AJ23" s="4"/>
      <c r="AK23" s="7"/>
      <c r="AL23" s="7"/>
      <c r="AM23" s="6"/>
      <c r="AN23" s="115"/>
      <c r="AO23" s="115"/>
      <c r="AP23" s="115"/>
      <c r="AQ23" s="115"/>
      <c r="AR23" s="115"/>
      <c r="AS23" s="7"/>
    </row>
    <row r="24" spans="1:45" ht="15" customHeight="1" thickBot="1" x14ac:dyDescent="0.35">
      <c r="A24" s="4"/>
      <c r="B24" s="1"/>
      <c r="C24" s="115" t="s">
        <v>222</v>
      </c>
      <c r="D24" s="115"/>
      <c r="E24" s="1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4"/>
      <c r="R24" s="1"/>
      <c r="S24" s="1"/>
      <c r="T24" s="1"/>
      <c r="U24" s="8"/>
      <c r="V24" s="8"/>
      <c r="W24" s="8"/>
      <c r="X24" s="7"/>
      <c r="Y24" s="1"/>
      <c r="Z24" s="1"/>
      <c r="AA24" s="1"/>
      <c r="AB24" s="8"/>
      <c r="AC24" s="8"/>
      <c r="AD24" s="8"/>
      <c r="AE24" s="7"/>
      <c r="AF24" s="1"/>
      <c r="AG24" s="1"/>
      <c r="AH24" s="1"/>
      <c r="AI24" s="8"/>
      <c r="AJ24" s="8"/>
      <c r="AK24" s="8"/>
      <c r="AL24" s="7"/>
      <c r="AM24" s="6" t="s">
        <v>92</v>
      </c>
      <c r="AN24" s="1" t="s">
        <v>89</v>
      </c>
      <c r="AO24" s="1"/>
      <c r="AP24" s="1"/>
      <c r="AQ24" s="1"/>
      <c r="AR24" s="1"/>
      <c r="AS24" s="7"/>
    </row>
    <row r="25" spans="1:45" ht="15" thickBot="1" x14ac:dyDescent="0.35">
      <c r="A25" s="4"/>
      <c r="B25" s="1"/>
      <c r="C25" s="115"/>
      <c r="D25" s="115"/>
      <c r="E25" s="115"/>
      <c r="F25" s="1"/>
      <c r="G25" s="1"/>
      <c r="H25" s="1"/>
      <c r="I25" s="1"/>
      <c r="J25" s="111" t="s">
        <v>44</v>
      </c>
      <c r="K25" s="112"/>
      <c r="L25" s="6"/>
      <c r="M25" s="1"/>
      <c r="N25" s="1"/>
      <c r="O25" s="1"/>
      <c r="P25" s="1"/>
      <c r="Q25" s="4"/>
      <c r="R25" s="1"/>
      <c r="S25" s="1"/>
      <c r="T25" s="1"/>
      <c r="U25" s="8"/>
      <c r="V25" s="8"/>
      <c r="W25" s="8"/>
      <c r="X25" s="7"/>
      <c r="Y25" s="1"/>
      <c r="Z25" s="1"/>
      <c r="AA25" s="1"/>
      <c r="AB25" s="8"/>
      <c r="AC25" s="8"/>
      <c r="AD25" s="8"/>
      <c r="AE25" s="7"/>
      <c r="AF25" s="1"/>
      <c r="AG25" s="1"/>
      <c r="AH25" s="1"/>
      <c r="AI25" s="8"/>
      <c r="AJ25" s="8"/>
      <c r="AK25" s="8"/>
      <c r="AL25" s="7"/>
      <c r="AM25" s="6"/>
      <c r="AN25" s="1" t="s">
        <v>90</v>
      </c>
      <c r="AO25" s="1"/>
      <c r="AP25" s="1"/>
      <c r="AQ25" s="1"/>
      <c r="AR25" s="1"/>
      <c r="AS25" s="7"/>
    </row>
    <row r="26" spans="1:45" ht="15" thickBot="1" x14ac:dyDescent="0.35">
      <c r="A26" s="4"/>
      <c r="B26" s="1"/>
      <c r="C26" s="115"/>
      <c r="D26" s="115"/>
      <c r="E26" s="1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4"/>
      <c r="R26" s="1"/>
      <c r="S26" s="1"/>
      <c r="T26" s="1"/>
      <c r="U26" s="1"/>
      <c r="V26" s="1"/>
      <c r="W26" s="1"/>
      <c r="X26" s="4"/>
      <c r="Y26" s="1"/>
      <c r="Z26" s="1"/>
      <c r="AA26" s="1"/>
      <c r="AB26" s="1"/>
      <c r="AC26" s="1"/>
      <c r="AD26" s="1"/>
      <c r="AE26" s="4"/>
      <c r="AF26" s="1"/>
      <c r="AG26" s="1"/>
      <c r="AH26" s="1"/>
      <c r="AI26" s="1"/>
      <c r="AJ26" s="1"/>
      <c r="AK26" s="1"/>
      <c r="AL26" s="4"/>
      <c r="AM26" s="6"/>
      <c r="AN26" s="1" t="s">
        <v>91</v>
      </c>
      <c r="AO26" s="1"/>
      <c r="AP26" s="1"/>
      <c r="AQ26" s="1"/>
      <c r="AR26" s="1"/>
      <c r="AS26" s="4"/>
    </row>
    <row r="27" spans="1:45" ht="15" customHeight="1" thickBot="1" x14ac:dyDescent="0.35">
      <c r="A27" s="4"/>
      <c r="B27" s="1"/>
      <c r="C27" s="115"/>
      <c r="D27" s="115"/>
      <c r="E27" s="115"/>
      <c r="F27" s="1"/>
      <c r="G27" s="1"/>
      <c r="H27" s="1"/>
      <c r="I27" s="1"/>
      <c r="J27" s="111" t="s">
        <v>45</v>
      </c>
      <c r="K27" s="112"/>
      <c r="L27" s="6"/>
      <c r="M27" s="1"/>
      <c r="N27" s="1"/>
      <c r="O27" s="1"/>
      <c r="P27" s="1"/>
      <c r="Q27" s="4"/>
      <c r="R27" s="1"/>
      <c r="S27" s="1"/>
      <c r="T27" s="1"/>
      <c r="U27" s="1"/>
      <c r="V27" s="1"/>
      <c r="W27" s="1"/>
      <c r="X27" s="4"/>
      <c r="Y27" s="1"/>
      <c r="Z27" s="1"/>
      <c r="AA27" s="1"/>
      <c r="AB27" s="1"/>
      <c r="AC27" s="1"/>
      <c r="AD27" s="1"/>
      <c r="AE27" s="4"/>
      <c r="AF27" s="2"/>
      <c r="AG27" s="2"/>
      <c r="AH27" s="2"/>
      <c r="AI27" s="2"/>
      <c r="AJ27" s="2"/>
      <c r="AK27" s="2"/>
      <c r="AL27" s="4"/>
      <c r="AM27" s="6" t="s">
        <v>94</v>
      </c>
      <c r="AN27" s="124" t="s">
        <v>93</v>
      </c>
      <c r="AO27" s="124"/>
      <c r="AP27" s="124"/>
      <c r="AQ27" s="124"/>
      <c r="AR27" s="124"/>
      <c r="AS27" s="4"/>
    </row>
    <row r="28" spans="1:45" ht="15" thickBot="1" x14ac:dyDescent="0.35">
      <c r="A28" s="4"/>
      <c r="B28" s="1"/>
      <c r="C28" s="115"/>
      <c r="D28" s="115"/>
      <c r="E28" s="1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"/>
      <c r="R28" s="1"/>
      <c r="S28" s="1"/>
      <c r="T28" s="1"/>
      <c r="U28" s="1"/>
      <c r="V28" s="1"/>
      <c r="W28" s="1"/>
      <c r="X28" s="4"/>
      <c r="Y28" s="1"/>
      <c r="Z28" s="1"/>
      <c r="AA28" s="1"/>
      <c r="AB28" s="1"/>
      <c r="AC28" s="1"/>
      <c r="AD28" s="1"/>
      <c r="AE28" s="4"/>
      <c r="AF28" s="6"/>
      <c r="AG28" s="1"/>
      <c r="AH28" s="1"/>
      <c r="AI28" s="1"/>
      <c r="AJ28" s="1"/>
      <c r="AK28" s="1"/>
      <c r="AL28" s="4"/>
      <c r="AM28" s="6"/>
      <c r="AN28" s="124"/>
      <c r="AO28" s="124"/>
      <c r="AP28" s="124"/>
      <c r="AQ28" s="124"/>
      <c r="AR28" s="124"/>
      <c r="AS28" s="4"/>
    </row>
    <row r="29" spans="1:45" ht="15" customHeight="1" thickBot="1" x14ac:dyDescent="0.35">
      <c r="A29" s="4"/>
      <c r="B29" s="1"/>
      <c r="C29" s="115"/>
      <c r="D29" s="115"/>
      <c r="E29" s="115"/>
      <c r="F29" s="1"/>
      <c r="G29" s="1"/>
      <c r="H29" s="1"/>
      <c r="I29" s="1"/>
      <c r="J29" s="111" t="s">
        <v>46</v>
      </c>
      <c r="K29" s="112"/>
      <c r="L29" s="6"/>
      <c r="M29" s="1"/>
      <c r="N29" s="1"/>
      <c r="O29" s="1"/>
      <c r="P29" s="1"/>
      <c r="Q29" s="4"/>
      <c r="R29" s="1"/>
      <c r="S29" s="1"/>
      <c r="T29" s="1"/>
      <c r="U29" s="1"/>
      <c r="V29" s="1"/>
      <c r="W29" s="1"/>
      <c r="X29" s="4"/>
      <c r="Y29" s="1"/>
      <c r="Z29" s="1"/>
      <c r="AA29" s="1"/>
      <c r="AB29" s="1"/>
      <c r="AC29" s="1"/>
      <c r="AD29" s="1"/>
      <c r="AE29" s="4"/>
      <c r="AF29" s="115" t="s">
        <v>98</v>
      </c>
      <c r="AG29" s="115"/>
      <c r="AH29" s="115"/>
      <c r="AI29" s="115"/>
      <c r="AJ29" s="115"/>
      <c r="AK29" s="115"/>
      <c r="AL29" s="4"/>
      <c r="AM29" s="6" t="s">
        <v>95</v>
      </c>
      <c r="AN29" s="115" t="s">
        <v>124</v>
      </c>
      <c r="AO29" s="115"/>
      <c r="AP29" s="115"/>
      <c r="AQ29" s="115"/>
      <c r="AR29" s="115"/>
      <c r="AS29" s="4"/>
    </row>
    <row r="30" spans="1:45" ht="15" thickBot="1" x14ac:dyDescent="0.35">
      <c r="A30" s="4"/>
      <c r="B30" s="1"/>
      <c r="C30" s="115"/>
      <c r="D30" s="115"/>
      <c r="E30" s="1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4"/>
      <c r="R30" s="1"/>
      <c r="S30" s="1" t="s">
        <v>66</v>
      </c>
      <c r="T30" s="1"/>
      <c r="U30" s="1"/>
      <c r="V30" s="1">
        <v>122</v>
      </c>
      <c r="W30" s="1"/>
      <c r="X30" s="4"/>
      <c r="Y30" s="1"/>
      <c r="Z30" s="1" t="s">
        <v>66</v>
      </c>
      <c r="AA30" s="1"/>
      <c r="AB30" s="1"/>
      <c r="AC30" s="1">
        <v>122</v>
      </c>
      <c r="AD30" s="1"/>
      <c r="AE30" s="4"/>
      <c r="AF30" s="115"/>
      <c r="AG30" s="115"/>
      <c r="AH30" s="115"/>
      <c r="AI30" s="115"/>
      <c r="AJ30" s="115"/>
      <c r="AK30" s="115"/>
      <c r="AL30" s="4"/>
      <c r="AM30" s="6"/>
      <c r="AN30" s="115"/>
      <c r="AO30" s="115"/>
      <c r="AP30" s="115"/>
      <c r="AQ30" s="115"/>
      <c r="AR30" s="115"/>
      <c r="AS30" s="4"/>
    </row>
    <row r="31" spans="1:45" ht="15" thickBot="1" x14ac:dyDescent="0.35">
      <c r="A31" s="4"/>
      <c r="B31" s="1"/>
      <c r="C31" s="115"/>
      <c r="D31" s="115"/>
      <c r="E31" s="115"/>
      <c r="F31" s="1"/>
      <c r="G31" s="1"/>
      <c r="H31" s="1"/>
      <c r="I31" s="1"/>
      <c r="J31" s="111" t="s">
        <v>47</v>
      </c>
      <c r="K31" s="112"/>
      <c r="L31" s="6"/>
      <c r="M31" s="1"/>
      <c r="N31" s="1"/>
      <c r="O31" s="1"/>
      <c r="P31" s="1"/>
      <c r="Q31" s="4"/>
      <c r="R31" s="1"/>
      <c r="S31" s="1" t="s">
        <v>53</v>
      </c>
      <c r="T31" s="1"/>
      <c r="U31" s="1" t="s">
        <v>54</v>
      </c>
      <c r="V31" s="1" t="s">
        <v>55</v>
      </c>
      <c r="W31" s="1"/>
      <c r="X31" s="4"/>
      <c r="Y31" s="1"/>
      <c r="Z31" s="1" t="s">
        <v>53</v>
      </c>
      <c r="AA31" s="1"/>
      <c r="AB31" s="1" t="s">
        <v>54</v>
      </c>
      <c r="AC31" s="1" t="s">
        <v>68</v>
      </c>
      <c r="AD31" s="1"/>
      <c r="AE31" s="4"/>
      <c r="AF31" s="115"/>
      <c r="AG31" s="115"/>
      <c r="AH31" s="115"/>
      <c r="AI31" s="115"/>
      <c r="AJ31" s="115"/>
      <c r="AK31" s="115"/>
      <c r="AL31" s="4"/>
      <c r="AM31" s="6"/>
      <c r="AN31" s="115"/>
      <c r="AO31" s="115"/>
      <c r="AP31" s="115"/>
      <c r="AQ31" s="115"/>
      <c r="AR31" s="115"/>
      <c r="AS31" s="4"/>
    </row>
    <row r="32" spans="1:45" x14ac:dyDescent="0.3">
      <c r="A32" s="4"/>
      <c r="B32" s="1"/>
      <c r="C32" s="115"/>
      <c r="D32" s="115"/>
      <c r="E32" s="1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4"/>
      <c r="R32" s="1"/>
      <c r="S32" s="1" t="s">
        <v>53</v>
      </c>
      <c r="T32" s="1"/>
      <c r="U32" s="1" t="s">
        <v>58</v>
      </c>
      <c r="V32" s="1" t="s">
        <v>59</v>
      </c>
      <c r="W32" s="1"/>
      <c r="X32" s="4"/>
      <c r="Y32" s="1"/>
      <c r="Z32" s="1" t="s">
        <v>53</v>
      </c>
      <c r="AA32" s="1"/>
      <c r="AB32" s="1" t="s">
        <v>58</v>
      </c>
      <c r="AC32" s="1" t="s">
        <v>59</v>
      </c>
      <c r="AD32" s="1"/>
      <c r="AE32" s="4"/>
      <c r="AF32" s="9"/>
      <c r="AG32" s="9"/>
      <c r="AH32" s="9"/>
      <c r="AI32" s="9"/>
      <c r="AJ32" s="9"/>
      <c r="AK32" s="9"/>
      <c r="AL32" s="4"/>
      <c r="AM32" s="6"/>
      <c r="AN32" s="115"/>
      <c r="AO32" s="115"/>
      <c r="AP32" s="115"/>
      <c r="AQ32" s="115"/>
      <c r="AR32" s="115"/>
      <c r="AS32" s="4"/>
    </row>
    <row r="33" spans="1:45" ht="25.2" customHeight="1" x14ac:dyDescent="0.3">
      <c r="A33" s="4"/>
      <c r="B33" s="1"/>
      <c r="C33" s="115"/>
      <c r="D33" s="115"/>
      <c r="E33" s="115"/>
      <c r="F33" s="1"/>
      <c r="G33" s="1"/>
      <c r="H33" s="4"/>
      <c r="I33" s="4"/>
      <c r="J33" s="4"/>
      <c r="K33" s="4"/>
      <c r="L33" s="1"/>
      <c r="M33" s="1"/>
      <c r="N33" s="1"/>
      <c r="O33" s="1"/>
      <c r="P33" s="1"/>
      <c r="Q33" s="4"/>
      <c r="R33" s="1"/>
      <c r="S33" s="1"/>
      <c r="T33" s="1"/>
      <c r="U33" s="1"/>
      <c r="V33" s="1"/>
      <c r="W33" s="1"/>
      <c r="X33" s="4"/>
      <c r="Y33" s="1"/>
      <c r="Z33" s="1"/>
      <c r="AA33" s="1"/>
      <c r="AB33" s="1"/>
      <c r="AC33" s="1"/>
      <c r="AD33" s="1"/>
      <c r="AE33" s="4"/>
      <c r="AF33" s="126" t="s">
        <v>99</v>
      </c>
      <c r="AG33" s="126"/>
      <c r="AH33" s="1"/>
      <c r="AI33" s="1"/>
      <c r="AJ33" s="1"/>
      <c r="AK33" s="1"/>
      <c r="AL33" s="4"/>
      <c r="AM33" s="6"/>
      <c r="AN33" s="115"/>
      <c r="AO33" s="115"/>
      <c r="AP33" s="115"/>
      <c r="AQ33" s="115"/>
      <c r="AR33" s="115"/>
      <c r="AS33" s="4"/>
    </row>
    <row r="34" spans="1:45" ht="15" customHeight="1" thickBot="1" x14ac:dyDescent="0.35">
      <c r="A34" s="4"/>
      <c r="B34" s="1"/>
      <c r="C34" s="115"/>
      <c r="D34" s="115"/>
      <c r="E34" s="1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6" t="s">
        <v>70</v>
      </c>
      <c r="AG34" s="115" t="s">
        <v>100</v>
      </c>
      <c r="AH34" s="115"/>
      <c r="AI34" s="115"/>
      <c r="AJ34" s="115"/>
      <c r="AK34" s="115"/>
      <c r="AL34" s="4"/>
      <c r="AM34" s="6"/>
      <c r="AN34" s="115"/>
      <c r="AO34" s="115"/>
      <c r="AP34" s="115"/>
      <c r="AQ34" s="115"/>
      <c r="AR34" s="115"/>
      <c r="AS34" s="4"/>
    </row>
    <row r="35" spans="1:45" ht="15" customHeight="1" thickBot="1" x14ac:dyDescent="0.35">
      <c r="A35" s="4"/>
      <c r="B35" s="1"/>
      <c r="C35" s="115"/>
      <c r="D35" s="115"/>
      <c r="E35" s="115"/>
      <c r="F35" s="1"/>
      <c r="G35" s="1"/>
      <c r="H35" s="1"/>
      <c r="I35" s="1"/>
      <c r="J35" s="111" t="s">
        <v>48</v>
      </c>
      <c r="K35" s="112"/>
      <c r="L35" s="6"/>
      <c r="M35" s="1"/>
      <c r="N35" s="1"/>
      <c r="O35" s="1"/>
      <c r="P35" s="1"/>
      <c r="Q35" s="4"/>
      <c r="R35" s="1"/>
      <c r="S35" s="1"/>
      <c r="T35" s="1"/>
      <c r="U35" s="1"/>
      <c r="V35" s="1"/>
      <c r="W35" s="1"/>
      <c r="X35" s="4"/>
      <c r="Y35" s="1"/>
      <c r="Z35" s="1"/>
      <c r="AA35" s="1"/>
      <c r="AB35" s="1"/>
      <c r="AC35" s="1"/>
      <c r="AD35" s="1"/>
      <c r="AE35" s="4"/>
      <c r="AF35" s="6"/>
      <c r="AG35" s="115"/>
      <c r="AH35" s="115"/>
      <c r="AI35" s="115"/>
      <c r="AJ35" s="115"/>
      <c r="AK35" s="115"/>
      <c r="AL35" s="4"/>
      <c r="AM35" s="6" t="s">
        <v>96</v>
      </c>
      <c r="AN35" s="115" t="s">
        <v>101</v>
      </c>
      <c r="AO35" s="115"/>
      <c r="AP35" s="115"/>
      <c r="AQ35" s="115"/>
      <c r="AR35" s="115"/>
      <c r="AS35" s="4"/>
    </row>
    <row r="36" spans="1:45" ht="15" customHeight="1" thickBot="1" x14ac:dyDescent="0.35">
      <c r="A36" s="4"/>
      <c r="B36" s="1"/>
      <c r="C36" s="115"/>
      <c r="D36" s="115"/>
      <c r="E36" s="1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4"/>
      <c r="R36" s="1"/>
      <c r="S36" s="1"/>
      <c r="T36" s="1"/>
      <c r="U36" s="1"/>
      <c r="V36" s="1"/>
      <c r="W36" s="1"/>
      <c r="X36" s="4"/>
      <c r="Y36" s="1"/>
      <c r="Z36" s="1"/>
      <c r="AA36" s="1"/>
      <c r="AB36" s="1"/>
      <c r="AC36" s="1"/>
      <c r="AD36" s="1"/>
      <c r="AE36" s="4"/>
      <c r="AF36" s="125" t="s">
        <v>104</v>
      </c>
      <c r="AG36" s="125"/>
      <c r="AH36" s="125"/>
      <c r="AI36" s="125"/>
      <c r="AJ36" s="125"/>
      <c r="AK36" s="125"/>
      <c r="AL36" s="4"/>
      <c r="AM36" s="6"/>
      <c r="AN36" s="115"/>
      <c r="AO36" s="115"/>
      <c r="AP36" s="115"/>
      <c r="AQ36" s="115"/>
      <c r="AR36" s="115"/>
      <c r="AS36" s="4"/>
    </row>
    <row r="37" spans="1:45" ht="15" thickBot="1" x14ac:dyDescent="0.35">
      <c r="A37" s="4"/>
      <c r="B37" s="1"/>
      <c r="C37" s="115"/>
      <c r="D37" s="115"/>
      <c r="E37" s="115"/>
      <c r="F37" s="1"/>
      <c r="G37" s="1"/>
      <c r="H37" s="1"/>
      <c r="I37" s="1"/>
      <c r="J37" s="111" t="s">
        <v>49</v>
      </c>
      <c r="K37" s="112"/>
      <c r="L37" s="6"/>
      <c r="M37" s="1"/>
      <c r="N37" s="1"/>
      <c r="O37" s="1"/>
      <c r="P37" s="1"/>
      <c r="Q37" s="4"/>
      <c r="R37" s="1"/>
      <c r="S37" s="1"/>
      <c r="T37" s="1"/>
      <c r="U37" s="1"/>
      <c r="V37" s="1"/>
      <c r="W37" s="1"/>
      <c r="X37" s="4"/>
      <c r="Y37" s="1"/>
      <c r="Z37" s="1"/>
      <c r="AA37" s="1"/>
      <c r="AB37" s="1"/>
      <c r="AC37" s="1"/>
      <c r="AD37" s="1"/>
      <c r="AE37" s="4"/>
      <c r="AF37" s="125"/>
      <c r="AG37" s="125"/>
      <c r="AH37" s="125"/>
      <c r="AI37" s="125"/>
      <c r="AJ37" s="125"/>
      <c r="AK37" s="125"/>
      <c r="AL37" s="4"/>
      <c r="AM37" s="6"/>
      <c r="AN37" s="115"/>
      <c r="AO37" s="115"/>
      <c r="AP37" s="115"/>
      <c r="AQ37" s="115"/>
      <c r="AR37" s="115"/>
      <c r="AS37" s="4"/>
    </row>
    <row r="38" spans="1:45" x14ac:dyDescent="0.3">
      <c r="A38" s="4"/>
      <c r="B38" s="1"/>
      <c r="C38" s="115"/>
      <c r="D38" s="115"/>
      <c r="E38" s="11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4"/>
      <c r="R38" s="1"/>
      <c r="S38" s="1" t="s">
        <v>53</v>
      </c>
      <c r="T38" s="1"/>
      <c r="U38" s="1" t="s">
        <v>54</v>
      </c>
      <c r="V38" s="1" t="s">
        <v>55</v>
      </c>
      <c r="W38" s="1"/>
      <c r="X38" s="4"/>
      <c r="Y38" s="1"/>
      <c r="Z38" s="1" t="s">
        <v>53</v>
      </c>
      <c r="AA38" s="1"/>
      <c r="AB38" s="1" t="s">
        <v>54</v>
      </c>
      <c r="AC38" s="1" t="s">
        <v>68</v>
      </c>
      <c r="AD38" s="1"/>
      <c r="AE38" s="4"/>
      <c r="AF38" s="125"/>
      <c r="AG38" s="125"/>
      <c r="AH38" s="125"/>
      <c r="AI38" s="125"/>
      <c r="AJ38" s="125"/>
      <c r="AK38" s="125"/>
      <c r="AL38" s="4"/>
      <c r="AM38" s="6"/>
      <c r="AN38" s="1"/>
      <c r="AO38" s="1"/>
      <c r="AP38" s="1"/>
      <c r="AQ38" s="1"/>
      <c r="AR38" s="1"/>
      <c r="AS38" s="4"/>
    </row>
    <row r="39" spans="1:45" x14ac:dyDescent="0.3">
      <c r="A39" s="4"/>
      <c r="B39" s="1"/>
      <c r="C39" s="115"/>
      <c r="D39" s="115"/>
      <c r="E39" s="115"/>
      <c r="F39" s="1"/>
      <c r="G39" s="1"/>
      <c r="H39" s="4"/>
      <c r="I39" s="4"/>
      <c r="J39" s="4"/>
      <c r="K39" s="4"/>
      <c r="L39" s="1"/>
      <c r="M39" s="1"/>
      <c r="N39" s="1"/>
      <c r="O39" s="1"/>
      <c r="P39" s="1"/>
      <c r="Q39" s="4"/>
      <c r="R39" s="1"/>
      <c r="S39" s="1" t="s">
        <v>56</v>
      </c>
      <c r="T39" s="1"/>
      <c r="U39" s="1"/>
      <c r="V39" s="1" t="s">
        <v>57</v>
      </c>
      <c r="W39" s="1"/>
      <c r="X39" s="4"/>
      <c r="Y39" s="1"/>
      <c r="Z39" s="1" t="s">
        <v>56</v>
      </c>
      <c r="AA39" s="1"/>
      <c r="AB39" s="1"/>
      <c r="AC39" s="1" t="s">
        <v>57</v>
      </c>
      <c r="AD39" s="1"/>
      <c r="AE39" s="4"/>
      <c r="AF39" s="10" t="s">
        <v>71</v>
      </c>
      <c r="AG39" s="115" t="s">
        <v>109</v>
      </c>
      <c r="AH39" s="115"/>
      <c r="AI39" s="115"/>
      <c r="AJ39" s="115"/>
      <c r="AK39" s="115"/>
      <c r="AL39" s="4"/>
      <c r="AM39" s="6"/>
      <c r="AN39" s="1"/>
      <c r="AO39" s="1"/>
      <c r="AP39" s="1"/>
      <c r="AQ39" s="1"/>
      <c r="AR39" s="1"/>
      <c r="AS39" s="4"/>
    </row>
    <row r="40" spans="1:45" ht="15" customHeight="1" thickBot="1" x14ac:dyDescent="0.35">
      <c r="A40" s="4"/>
      <c r="B40" s="1"/>
      <c r="C40" s="115"/>
      <c r="D40" s="115"/>
      <c r="E40" s="11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4"/>
      <c r="R40" s="1"/>
      <c r="S40" s="1" t="s">
        <v>53</v>
      </c>
      <c r="T40" s="1"/>
      <c r="U40" s="1" t="s">
        <v>58</v>
      </c>
      <c r="V40" s="1" t="s">
        <v>67</v>
      </c>
      <c r="W40" s="1"/>
      <c r="X40" s="4"/>
      <c r="Y40" s="1"/>
      <c r="Z40" s="1" t="s">
        <v>53</v>
      </c>
      <c r="AA40" s="1"/>
      <c r="AB40" s="1" t="s">
        <v>296</v>
      </c>
      <c r="AC40" s="1" t="s">
        <v>67</v>
      </c>
      <c r="AD40" s="1"/>
      <c r="AE40" s="4"/>
      <c r="AF40" s="6"/>
      <c r="AG40" s="115"/>
      <c r="AH40" s="115"/>
      <c r="AI40" s="115"/>
      <c r="AJ40" s="115"/>
      <c r="AK40" s="115"/>
      <c r="AL40" s="4"/>
      <c r="AM40" s="6"/>
      <c r="AN40" s="9"/>
      <c r="AO40" s="9"/>
      <c r="AP40" s="9"/>
      <c r="AQ40" s="9"/>
      <c r="AR40" s="9"/>
      <c r="AS40" s="4"/>
    </row>
    <row r="41" spans="1:45" ht="15" thickBot="1" x14ac:dyDescent="0.35">
      <c r="A41" s="4"/>
      <c r="B41" s="1"/>
      <c r="C41" s="115"/>
      <c r="D41" s="115"/>
      <c r="E41" s="115"/>
      <c r="F41" s="1"/>
      <c r="G41" s="1"/>
      <c r="H41" s="1"/>
      <c r="I41" s="1"/>
      <c r="J41" s="111" t="s">
        <v>50</v>
      </c>
      <c r="K41" s="112"/>
      <c r="L41" s="6"/>
      <c r="M41" s="1"/>
      <c r="N41" s="1"/>
      <c r="O41" s="1"/>
      <c r="P41" s="1"/>
      <c r="Q41" s="4"/>
      <c r="R41" s="1"/>
      <c r="S41" s="1"/>
      <c r="T41" s="1"/>
      <c r="U41" s="1"/>
      <c r="V41" s="1"/>
      <c r="W41" s="1"/>
      <c r="X41" s="4"/>
      <c r="Y41" s="1"/>
      <c r="Z41" s="1"/>
      <c r="AA41" s="1"/>
      <c r="AB41" s="1"/>
      <c r="AC41" s="1"/>
      <c r="AD41" s="1"/>
      <c r="AE41" s="4"/>
      <c r="AF41" s="127" t="s">
        <v>105</v>
      </c>
      <c r="AG41" s="127"/>
      <c r="AH41" s="127"/>
      <c r="AI41" s="127"/>
      <c r="AJ41" s="127"/>
      <c r="AK41" s="127"/>
      <c r="AL41" s="4"/>
      <c r="AM41" s="6"/>
      <c r="AN41" s="9"/>
      <c r="AO41" s="9"/>
      <c r="AP41" s="9"/>
      <c r="AQ41" s="9"/>
      <c r="AR41" s="9"/>
      <c r="AS41" s="4"/>
    </row>
    <row r="42" spans="1:45" ht="15" thickBot="1" x14ac:dyDescent="0.35">
      <c r="A42" s="4"/>
      <c r="B42" s="1"/>
      <c r="C42" s="115"/>
      <c r="D42" s="115"/>
      <c r="E42" s="11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4"/>
      <c r="R42" s="1"/>
      <c r="S42" s="1"/>
      <c r="T42" s="1"/>
      <c r="U42" s="1"/>
      <c r="V42" s="1"/>
      <c r="W42" s="1"/>
      <c r="X42" s="4"/>
      <c r="Y42" s="1"/>
      <c r="Z42" s="1"/>
      <c r="AA42" s="1"/>
      <c r="AB42" s="1"/>
      <c r="AC42" s="1"/>
      <c r="AD42" s="1"/>
      <c r="AE42" s="4"/>
      <c r="AF42" s="127"/>
      <c r="AG42" s="127"/>
      <c r="AH42" s="127"/>
      <c r="AI42" s="127"/>
      <c r="AJ42" s="127"/>
      <c r="AK42" s="127"/>
      <c r="AL42" s="4"/>
      <c r="AM42" s="6"/>
      <c r="AN42" s="9"/>
      <c r="AO42" s="9"/>
      <c r="AP42" s="9"/>
      <c r="AQ42" s="9"/>
      <c r="AR42" s="9"/>
      <c r="AS42" s="4"/>
    </row>
    <row r="43" spans="1:45" ht="15" customHeight="1" thickBot="1" x14ac:dyDescent="0.35">
      <c r="A43" s="4"/>
      <c r="B43" s="1"/>
      <c r="C43" s="115"/>
      <c r="D43" s="115"/>
      <c r="E43" s="115"/>
      <c r="F43" s="1"/>
      <c r="G43" s="1"/>
      <c r="H43" s="1"/>
      <c r="I43" s="1"/>
      <c r="J43" s="111" t="s">
        <v>51</v>
      </c>
      <c r="K43" s="112"/>
      <c r="L43" s="6"/>
      <c r="M43" s="1"/>
      <c r="N43" s="1"/>
      <c r="O43" s="1"/>
      <c r="P43" s="1"/>
      <c r="Q43" s="4"/>
      <c r="R43" s="1"/>
      <c r="S43" s="1"/>
      <c r="T43" s="1"/>
      <c r="U43" s="1"/>
      <c r="V43" s="1"/>
      <c r="W43" s="1"/>
      <c r="X43" s="4"/>
      <c r="Y43" s="1"/>
      <c r="Z43" s="1"/>
      <c r="AA43" s="1"/>
      <c r="AB43" s="1"/>
      <c r="AC43" s="1"/>
      <c r="AD43" s="1"/>
      <c r="AE43" s="4"/>
      <c r="AF43" s="6" t="s">
        <v>106</v>
      </c>
      <c r="AG43" s="115" t="s">
        <v>110</v>
      </c>
      <c r="AH43" s="115"/>
      <c r="AI43" s="115"/>
      <c r="AJ43" s="115"/>
      <c r="AK43" s="115"/>
      <c r="AL43" s="4"/>
      <c r="AM43" s="6"/>
      <c r="AN43" s="1"/>
      <c r="AO43" s="1"/>
      <c r="AP43" s="1"/>
      <c r="AQ43" s="1"/>
      <c r="AR43" s="1"/>
      <c r="AS43" s="4"/>
    </row>
    <row r="44" spans="1:45" x14ac:dyDescent="0.3">
      <c r="A44" s="4"/>
      <c r="B44" s="1"/>
      <c r="C44" s="115"/>
      <c r="D44" s="115"/>
      <c r="E44" s="1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4"/>
      <c r="R44" s="1"/>
      <c r="S44" s="1"/>
      <c r="T44" s="1"/>
      <c r="U44" s="1"/>
      <c r="V44" s="1"/>
      <c r="W44" s="1"/>
      <c r="X44" s="4"/>
      <c r="Y44" s="1"/>
      <c r="Z44" s="1"/>
      <c r="AA44" s="1"/>
      <c r="AB44" s="1"/>
      <c r="AC44" s="1"/>
      <c r="AD44" s="1"/>
      <c r="AE44" s="4"/>
      <c r="AF44" s="6"/>
      <c r="AG44" s="115"/>
      <c r="AH44" s="115"/>
      <c r="AI44" s="115"/>
      <c r="AJ44" s="115"/>
      <c r="AK44" s="115"/>
      <c r="AL44" s="4"/>
      <c r="AM44" s="6"/>
      <c r="AN44" s="1"/>
      <c r="AO44" s="1"/>
      <c r="AP44" s="1"/>
      <c r="AQ44" s="1"/>
      <c r="AR44" s="1"/>
      <c r="AS44" s="4"/>
    </row>
    <row r="45" spans="1:45" x14ac:dyDescent="0.3">
      <c r="A45" s="4"/>
      <c r="B45" s="1"/>
      <c r="C45" s="115"/>
      <c r="D45" s="115"/>
      <c r="E45" s="115"/>
      <c r="F45" s="1"/>
      <c r="G45" s="1"/>
      <c r="H45" s="4"/>
      <c r="I45" s="4"/>
      <c r="J45" s="4"/>
      <c r="K45" s="4"/>
      <c r="L45" s="1"/>
      <c r="M45" s="1"/>
      <c r="N45" s="1"/>
      <c r="O45" s="1"/>
      <c r="P45" s="1"/>
      <c r="Q45" s="4"/>
      <c r="R45" s="1"/>
      <c r="S45" s="1" t="s">
        <v>66</v>
      </c>
      <c r="T45" s="1"/>
      <c r="U45" s="1"/>
      <c r="V45" s="1">
        <v>122</v>
      </c>
      <c r="W45" s="1"/>
      <c r="X45" s="4"/>
      <c r="Y45" s="1"/>
      <c r="Z45" s="1" t="s">
        <v>66</v>
      </c>
      <c r="AA45" s="1"/>
      <c r="AB45" s="1"/>
      <c r="AC45" s="1">
        <v>122</v>
      </c>
      <c r="AD45" s="1"/>
      <c r="AE45" s="4"/>
      <c r="AF45" s="6"/>
      <c r="AG45" s="115"/>
      <c r="AH45" s="115"/>
      <c r="AI45" s="115"/>
      <c r="AJ45" s="115"/>
      <c r="AK45" s="115"/>
      <c r="AL45" s="4"/>
      <c r="AM45" s="6"/>
      <c r="AN45" s="1"/>
      <c r="AO45" s="1"/>
      <c r="AP45" s="1"/>
      <c r="AQ45" s="1"/>
      <c r="AR45" s="1"/>
      <c r="AS45" s="4"/>
    </row>
    <row r="46" spans="1:45" ht="14.4" customHeight="1" x14ac:dyDescent="0.3">
      <c r="A46" s="4"/>
      <c r="B46" s="1"/>
      <c r="C46" s="115"/>
      <c r="D46" s="115"/>
      <c r="E46" s="11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4"/>
      <c r="R46" s="1"/>
      <c r="S46" s="1" t="s">
        <v>53</v>
      </c>
      <c r="T46" s="1"/>
      <c r="U46" s="1" t="s">
        <v>54</v>
      </c>
      <c r="V46" s="1" t="s">
        <v>55</v>
      </c>
      <c r="W46" s="1"/>
      <c r="X46" s="4"/>
      <c r="Y46" s="1"/>
      <c r="Z46" s="1" t="s">
        <v>53</v>
      </c>
      <c r="AA46" s="1"/>
      <c r="AB46" s="1" t="s">
        <v>54</v>
      </c>
      <c r="AC46" s="1" t="s">
        <v>68</v>
      </c>
      <c r="AD46" s="1"/>
      <c r="AE46" s="4"/>
      <c r="AF46" s="115" t="s">
        <v>112</v>
      </c>
      <c r="AG46" s="115"/>
      <c r="AH46" s="115"/>
      <c r="AI46" s="115"/>
      <c r="AJ46" s="115"/>
      <c r="AK46" s="115"/>
      <c r="AL46" s="4"/>
      <c r="AM46" s="6"/>
      <c r="AN46" s="13"/>
      <c r="AO46" s="13"/>
      <c r="AP46" s="13"/>
      <c r="AQ46" s="13"/>
      <c r="AR46" s="13"/>
      <c r="AS46" s="4"/>
    </row>
    <row r="47" spans="1:45" x14ac:dyDescent="0.3">
      <c r="A47" s="4"/>
      <c r="B47" s="1"/>
      <c r="C47" s="115"/>
      <c r="D47" s="115"/>
      <c r="E47" s="115"/>
      <c r="F47" s="1"/>
      <c r="G47" s="1"/>
      <c r="H47" s="1"/>
      <c r="I47" s="1"/>
      <c r="J47" s="114"/>
      <c r="K47" s="114"/>
      <c r="L47" s="6"/>
      <c r="M47" s="1"/>
      <c r="N47" s="1"/>
      <c r="O47" s="1"/>
      <c r="P47" s="1"/>
      <c r="Q47" s="4"/>
      <c r="R47" s="1"/>
      <c r="S47" s="1" t="s">
        <v>53</v>
      </c>
      <c r="T47" s="1"/>
      <c r="U47" s="1" t="s">
        <v>58</v>
      </c>
      <c r="V47" s="1" t="s">
        <v>67</v>
      </c>
      <c r="W47" s="1"/>
      <c r="X47" s="4"/>
      <c r="Y47" s="1"/>
      <c r="Z47" s="1" t="s">
        <v>53</v>
      </c>
      <c r="AA47" s="1"/>
      <c r="AB47" s="1" t="s">
        <v>296</v>
      </c>
      <c r="AC47" s="1" t="s">
        <v>67</v>
      </c>
      <c r="AD47" s="1"/>
      <c r="AE47" s="4"/>
      <c r="AF47" s="115"/>
      <c r="AG47" s="115"/>
      <c r="AH47" s="115"/>
      <c r="AI47" s="115"/>
      <c r="AJ47" s="115"/>
      <c r="AK47" s="115"/>
      <c r="AL47" s="4"/>
      <c r="AM47" s="6"/>
      <c r="AN47" s="13"/>
      <c r="AO47" s="13"/>
      <c r="AP47" s="13"/>
      <c r="AQ47" s="13"/>
      <c r="AR47" s="13"/>
      <c r="AS47" s="4"/>
    </row>
    <row r="48" spans="1:45" x14ac:dyDescent="0.3">
      <c r="A48" s="4"/>
      <c r="B48" s="1"/>
      <c r="C48" s="115"/>
      <c r="D48" s="115"/>
      <c r="E48" s="11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1"/>
      <c r="S48" s="1"/>
      <c r="T48" s="1"/>
      <c r="U48" s="1"/>
      <c r="V48" s="1"/>
      <c r="W48" s="1"/>
      <c r="X48" s="4"/>
      <c r="Y48" s="1"/>
      <c r="Z48" s="1"/>
      <c r="AA48" s="1"/>
      <c r="AB48" s="1"/>
      <c r="AC48" s="1"/>
      <c r="AD48" s="1"/>
      <c r="AE48" s="4"/>
      <c r="AF48" s="115"/>
      <c r="AG48" s="115"/>
      <c r="AH48" s="115"/>
      <c r="AI48" s="115"/>
      <c r="AJ48" s="115"/>
      <c r="AK48" s="115"/>
      <c r="AL48" s="4"/>
      <c r="AM48" s="6"/>
      <c r="AN48" s="1"/>
      <c r="AO48" s="1"/>
      <c r="AP48" s="1"/>
      <c r="AQ48" s="1"/>
      <c r="AR48" s="1"/>
      <c r="AS48" s="4"/>
    </row>
    <row r="49" spans="1:4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115"/>
      <c r="AG49" s="115"/>
      <c r="AH49" s="115"/>
      <c r="AI49" s="115"/>
      <c r="AJ49" s="115"/>
      <c r="AK49" s="115"/>
      <c r="AL49" s="4"/>
      <c r="AM49" s="4"/>
      <c r="AN49" s="4"/>
      <c r="AO49" s="4"/>
      <c r="AP49" s="4"/>
      <c r="AQ49" s="4"/>
      <c r="AR49" s="4"/>
      <c r="AS49" s="4"/>
    </row>
    <row r="50" spans="1:45" x14ac:dyDescent="0.3">
      <c r="A50" s="4"/>
      <c r="B50" s="132" t="s">
        <v>108</v>
      </c>
      <c r="C50" s="132"/>
      <c r="D50" s="13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4"/>
      <c r="AF50" s="115"/>
      <c r="AG50" s="115"/>
      <c r="AH50" s="115"/>
      <c r="AI50" s="115"/>
      <c r="AJ50" s="115"/>
      <c r="AK50" s="115"/>
      <c r="AL50" s="4"/>
      <c r="AM50" s="1"/>
      <c r="AN50" s="1"/>
      <c r="AO50" s="1"/>
      <c r="AP50" s="1"/>
      <c r="AQ50" s="1"/>
      <c r="AR50" s="1"/>
      <c r="AS50" s="4"/>
    </row>
    <row r="51" spans="1:45" x14ac:dyDescent="0.3">
      <c r="A51" s="4"/>
      <c r="B51" s="132"/>
      <c r="C51" s="132"/>
      <c r="D51" s="13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4"/>
      <c r="AF51" s="115"/>
      <c r="AG51" s="115"/>
      <c r="AH51" s="115"/>
      <c r="AI51" s="115"/>
      <c r="AJ51" s="115"/>
      <c r="AK51" s="115"/>
      <c r="AL51" s="4"/>
      <c r="AM51" s="1"/>
      <c r="AN51" s="1"/>
      <c r="AO51" s="1"/>
      <c r="AP51" s="1"/>
      <c r="AQ51" s="1"/>
      <c r="AR51" s="1"/>
      <c r="AS51" s="4"/>
    </row>
    <row r="52" spans="1:45" ht="15" thickBot="1" x14ac:dyDescent="0.35">
      <c r="A52" s="4"/>
      <c r="B52" s="132"/>
      <c r="C52" s="132"/>
      <c r="D52" s="13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4"/>
      <c r="AF52" s="115"/>
      <c r="AG52" s="115"/>
      <c r="AH52" s="115"/>
      <c r="AI52" s="115"/>
      <c r="AJ52" s="115"/>
      <c r="AK52" s="115"/>
      <c r="AL52" s="4"/>
      <c r="AM52" s="1"/>
      <c r="AN52" s="1"/>
      <c r="AO52" s="1"/>
      <c r="AP52" s="1"/>
      <c r="AQ52" s="1"/>
      <c r="AR52" s="1"/>
      <c r="AS52" s="4"/>
    </row>
    <row r="53" spans="1:45" ht="15" thickBot="1" x14ac:dyDescent="0.35">
      <c r="A53" s="4"/>
      <c r="B53" s="1"/>
      <c r="C53" s="1"/>
      <c r="D53" s="1"/>
      <c r="E53" s="1"/>
      <c r="F53" s="122" t="s">
        <v>107</v>
      </c>
      <c r="G53" s="128"/>
      <c r="H53" s="123"/>
      <c r="I53" s="1"/>
      <c r="J53" s="1"/>
      <c r="K53" s="129" t="s">
        <v>107</v>
      </c>
      <c r="L53" s="130"/>
      <c r="M53" s="131"/>
      <c r="N53" s="1"/>
      <c r="O53" s="1"/>
      <c r="P53" s="129" t="s">
        <v>107</v>
      </c>
      <c r="Q53" s="130"/>
      <c r="R53" s="131"/>
      <c r="S53" s="1"/>
      <c r="T53" s="1"/>
      <c r="U53" s="1"/>
      <c r="V53" s="1"/>
      <c r="W53" s="1"/>
      <c r="X53" s="1"/>
      <c r="Y53" s="1"/>
      <c r="Z53" s="1"/>
      <c r="AA53" s="228" t="s">
        <v>223</v>
      </c>
      <c r="AB53" s="228"/>
      <c r="AC53" s="1"/>
      <c r="AD53" s="1"/>
      <c r="AE53" s="4"/>
      <c r="AF53" s="115"/>
      <c r="AG53" s="115"/>
      <c r="AH53" s="115"/>
      <c r="AI53" s="115"/>
      <c r="AJ53" s="115"/>
      <c r="AK53" s="115"/>
      <c r="AL53" s="4"/>
      <c r="AM53" s="1"/>
      <c r="AN53" s="1"/>
      <c r="AO53" s="1"/>
      <c r="AP53" s="1"/>
      <c r="AQ53" s="1"/>
      <c r="AR53" s="1"/>
      <c r="AS53" s="4"/>
    </row>
    <row r="54" spans="1:45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28" t="s">
        <v>224</v>
      </c>
      <c r="AB54" s="228"/>
      <c r="AC54" s="1"/>
      <c r="AD54" s="1"/>
      <c r="AE54" s="4"/>
      <c r="AF54" s="115"/>
      <c r="AG54" s="115"/>
      <c r="AH54" s="115"/>
      <c r="AI54" s="115"/>
      <c r="AJ54" s="115"/>
      <c r="AK54" s="115"/>
      <c r="AL54" s="4"/>
      <c r="AM54" s="1"/>
      <c r="AN54" s="1"/>
      <c r="AO54" s="1"/>
      <c r="AP54" s="1"/>
      <c r="AQ54" s="1"/>
      <c r="AR54" s="1"/>
      <c r="AS54" s="4"/>
    </row>
    <row r="55" spans="1:4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</sheetData>
  <mergeCells count="42">
    <mergeCell ref="AA53:AB53"/>
    <mergeCell ref="AA54:AB54"/>
    <mergeCell ref="AG16:AK18"/>
    <mergeCell ref="AN29:AR34"/>
    <mergeCell ref="AN35:AR37"/>
    <mergeCell ref="B6:C6"/>
    <mergeCell ref="J41:K41"/>
    <mergeCell ref="J43:K43"/>
    <mergeCell ref="J14:K14"/>
    <mergeCell ref="J16:K16"/>
    <mergeCell ref="J19:K19"/>
    <mergeCell ref="J23:K23"/>
    <mergeCell ref="J25:K25"/>
    <mergeCell ref="AN9:AR10"/>
    <mergeCell ref="AG11:AK12"/>
    <mergeCell ref="D14:E14"/>
    <mergeCell ref="D16:E16"/>
    <mergeCell ref="D19:E19"/>
    <mergeCell ref="AN14:AR16"/>
    <mergeCell ref="AN21:AR23"/>
    <mergeCell ref="AN27:AR28"/>
    <mergeCell ref="C24:E48"/>
    <mergeCell ref="AG43:AK45"/>
    <mergeCell ref="AF46:AK54"/>
    <mergeCell ref="AF41:AK42"/>
    <mergeCell ref="F53:H53"/>
    <mergeCell ref="K53:M53"/>
    <mergeCell ref="B50:D52"/>
    <mergeCell ref="P53:R53"/>
    <mergeCell ref="J47:K47"/>
    <mergeCell ref="J27:K27"/>
    <mergeCell ref="J29:K29"/>
    <mergeCell ref="J31:K31"/>
    <mergeCell ref="J35:K35"/>
    <mergeCell ref="J37:K37"/>
    <mergeCell ref="AG13:AK14"/>
    <mergeCell ref="AF9:AK10"/>
    <mergeCell ref="AF36:AK38"/>
    <mergeCell ref="AG39:AK40"/>
    <mergeCell ref="AF29:AK31"/>
    <mergeCell ref="AF33:AG33"/>
    <mergeCell ref="AG34:AK35"/>
  </mergeCells>
  <hyperlinks>
    <hyperlink ref="F53" r:id="rId1" display="https://wiki.factorify.cz/ucetni/ekonomika/ocenene-skladove-pohyby" xr:uid="{6E98F27A-83C4-40DD-8920-EEEE5D28DCC4}"/>
    <hyperlink ref="F53:H53" r:id="rId2" display="Klikni zde" xr:uid="{C8A368DD-D211-4615-B2DA-AA72FEF5FD60}"/>
    <hyperlink ref="K53" r:id="rId3" display="https://wiki.factorify.cz/ucetni/ekonomika/vyrabene-skladem" xr:uid="{BA08156F-12C8-4170-B508-7E40464856F7}"/>
    <hyperlink ref="K53:M53" r:id="rId4" display="Klikni zde" xr:uid="{F74DA68F-5AA1-488C-8ACB-5D758FD8335B}"/>
    <hyperlink ref="P53" r:id="rId5" display="https://wiki.factorify.cz/ucetni/ekonomika/vyrabene-skladem" xr:uid="{A58B03C3-6205-4A7F-B2AE-B006927C1CF5}"/>
    <hyperlink ref="P53:R53" r:id="rId6" display="Klikni zde" xr:uid="{2213F126-36A5-44C7-BBCF-4E04A87B7812}"/>
  </hyperlinks>
  <pageMargins left="0.7" right="0.7" top="0.78740157499999996" bottom="0.78740157499999996" header="0.3" footer="0.3"/>
  <pageSetup paperSize="9" scale="58" orientation="portrait" r:id="rId7"/>
  <colBreaks count="2" manualBreakCount="2">
    <brk id="17" max="1048575" man="1"/>
    <brk id="30" max="1048575" man="1"/>
  </colBreaks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BA79-0BB6-4896-AA4D-D48943E96DD9}">
  <sheetPr>
    <tabColor theme="7" tint="0.39997558519241921"/>
  </sheetPr>
  <dimension ref="A1:AL48"/>
  <sheetViews>
    <sheetView zoomScale="99" zoomScaleNormal="99" workbookViewId="0">
      <selection activeCell="AC52" sqref="AC52"/>
    </sheetView>
  </sheetViews>
  <sheetFormatPr defaultRowHeight="14.4" x14ac:dyDescent="0.3"/>
  <cols>
    <col min="1" max="2" width="3.5546875" style="5" customWidth="1"/>
    <col min="3" max="3" width="13.5546875" style="5" customWidth="1"/>
    <col min="4" max="4" width="12.77734375" style="5" bestFit="1" customWidth="1"/>
    <col min="5" max="5" width="8.88671875" style="5" customWidth="1"/>
    <col min="6" max="7" width="8.88671875" style="5"/>
    <col min="8" max="8" width="6.5546875" style="5" customWidth="1"/>
    <col min="9" max="17" width="8.88671875" style="5"/>
    <col min="18" max="18" width="6.33203125" style="5" customWidth="1"/>
    <col min="19" max="19" width="5.5546875" style="5" customWidth="1"/>
    <col min="20" max="20" width="8.88671875" style="5"/>
    <col min="21" max="21" width="11.21875" style="5" customWidth="1"/>
    <col min="22" max="23" width="8.88671875" style="5"/>
    <col min="24" max="24" width="4.109375" style="5" customWidth="1"/>
    <col min="25" max="25" width="8.88671875" style="5"/>
    <col min="26" max="26" width="5.6640625" style="5" customWidth="1"/>
    <col min="27" max="27" width="16.44140625" style="5" customWidth="1"/>
    <col min="28" max="28" width="12" style="5" customWidth="1"/>
    <col min="29" max="30" width="8.88671875" style="5"/>
    <col min="31" max="31" width="4.109375" style="5" customWidth="1"/>
    <col min="32" max="32" width="8.88671875" style="5"/>
    <col min="33" max="33" width="5.6640625" style="5" customWidth="1"/>
    <col min="34" max="34" width="16.44140625" style="5" customWidth="1"/>
    <col min="35" max="35" width="20.5546875" style="5" bestFit="1" customWidth="1"/>
    <col min="36" max="37" width="8.88671875" style="5"/>
    <col min="38" max="38" width="4.44140625" style="5" customWidth="1"/>
    <col min="39" max="16384" width="8.88671875" style="5"/>
  </cols>
  <sheetData>
    <row r="1" spans="1:38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38" x14ac:dyDescent="0.3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"/>
      <c r="Y2" s="1"/>
      <c r="Z2" s="1"/>
      <c r="AA2" s="1"/>
      <c r="AB2" s="1"/>
      <c r="AC2" s="1"/>
      <c r="AD2" s="1"/>
      <c r="AE2" s="4"/>
      <c r="AF2" s="1"/>
      <c r="AG2" s="1"/>
      <c r="AH2" s="1"/>
      <c r="AI2" s="1"/>
      <c r="AJ2" s="1"/>
      <c r="AK2" s="1"/>
      <c r="AL2" s="4"/>
    </row>
    <row r="3" spans="1:38" x14ac:dyDescent="0.3">
      <c r="A3" s="4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"/>
      <c r="Y3" s="1"/>
      <c r="Z3" s="1"/>
      <c r="AA3" s="1"/>
      <c r="AB3" s="1"/>
      <c r="AC3" s="1"/>
      <c r="AD3" s="1"/>
      <c r="AE3" s="4"/>
      <c r="AF3" s="1"/>
      <c r="AG3" s="1"/>
      <c r="AH3" s="1"/>
      <c r="AI3" s="1"/>
      <c r="AJ3" s="1"/>
      <c r="AK3" s="1"/>
      <c r="AL3" s="4"/>
    </row>
    <row r="4" spans="1:38" x14ac:dyDescent="0.3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/>
      <c r="Y4" s="1"/>
      <c r="Z4" s="2"/>
      <c r="AA4" s="2"/>
      <c r="AB4" s="2"/>
      <c r="AC4" s="2"/>
      <c r="AD4" s="1"/>
      <c r="AE4" s="4"/>
      <c r="AF4" s="1"/>
      <c r="AG4" s="2"/>
      <c r="AH4" s="2"/>
      <c r="AI4" s="2"/>
      <c r="AJ4" s="2"/>
      <c r="AK4" s="1"/>
      <c r="AL4" s="4"/>
    </row>
    <row r="5" spans="1:38" x14ac:dyDescent="0.3">
      <c r="A5" s="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4"/>
      <c r="Y5" s="1"/>
      <c r="Z5" s="1"/>
      <c r="AA5" s="1"/>
      <c r="AB5" s="1"/>
      <c r="AC5" s="1"/>
      <c r="AD5" s="1"/>
      <c r="AE5" s="4"/>
      <c r="AF5" s="1"/>
      <c r="AG5" s="1"/>
      <c r="AH5" s="1"/>
      <c r="AI5" s="1"/>
      <c r="AJ5" s="1"/>
      <c r="AK5" s="1"/>
      <c r="AL5" s="4"/>
    </row>
    <row r="6" spans="1:38" ht="11.4" customHeight="1" x14ac:dyDescent="0.3">
      <c r="A6" s="4"/>
      <c r="B6" s="1"/>
      <c r="C6" s="108" t="s">
        <v>39</v>
      </c>
      <c r="D6" s="10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"/>
      <c r="Y6" s="1"/>
      <c r="Z6" s="1"/>
      <c r="AA6" s="1"/>
      <c r="AB6" s="1"/>
      <c r="AC6" s="1"/>
      <c r="AD6" s="1"/>
      <c r="AE6" s="4"/>
      <c r="AF6" s="1"/>
      <c r="AG6" s="1"/>
      <c r="AH6" s="1"/>
      <c r="AI6" s="1"/>
      <c r="AJ6" s="1"/>
      <c r="AK6" s="1"/>
      <c r="AL6" s="4"/>
    </row>
    <row r="7" spans="1:38" x14ac:dyDescent="0.3">
      <c r="A7" s="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/>
      <c r="Y7" s="1"/>
      <c r="Z7" s="1"/>
      <c r="AA7" s="1"/>
      <c r="AB7" s="1"/>
      <c r="AC7" s="1"/>
      <c r="AD7" s="1"/>
      <c r="AE7" s="4"/>
      <c r="AF7" s="1"/>
      <c r="AG7" s="1"/>
      <c r="AH7" s="1"/>
      <c r="AI7" s="1"/>
      <c r="AJ7" s="1"/>
      <c r="AK7" s="1"/>
      <c r="AL7" s="4"/>
    </row>
    <row r="8" spans="1:38" x14ac:dyDescent="0.3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"/>
      <c r="Y8" s="1"/>
      <c r="Z8" s="1"/>
      <c r="AA8" s="1"/>
      <c r="AB8" s="1"/>
      <c r="AC8" s="1"/>
      <c r="AD8" s="1"/>
      <c r="AE8" s="4"/>
      <c r="AF8" s="1"/>
      <c r="AG8" s="1"/>
      <c r="AH8" s="1"/>
      <c r="AI8" s="1"/>
      <c r="AJ8" s="1"/>
      <c r="AK8" s="1"/>
      <c r="AL8" s="4"/>
    </row>
    <row r="9" spans="1:38" ht="14.4" customHeight="1" x14ac:dyDescent="0.3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/>
      <c r="Y9" s="3"/>
      <c r="Z9" s="1" t="s">
        <v>60</v>
      </c>
      <c r="AA9" s="1"/>
      <c r="AB9" s="1"/>
      <c r="AC9" s="1" t="s">
        <v>63</v>
      </c>
      <c r="AD9" s="1"/>
      <c r="AE9" s="4"/>
      <c r="AF9" s="3"/>
      <c r="AG9" s="1" t="s">
        <v>60</v>
      </c>
      <c r="AH9" s="1"/>
      <c r="AI9" s="1"/>
      <c r="AJ9" s="1" t="s">
        <v>63</v>
      </c>
      <c r="AK9" s="1"/>
      <c r="AL9" s="4"/>
    </row>
    <row r="10" spans="1:38" x14ac:dyDescent="0.3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"/>
      <c r="Y10" s="3"/>
      <c r="Z10" s="1" t="s">
        <v>56</v>
      </c>
      <c r="AA10" s="1"/>
      <c r="AB10" s="1"/>
      <c r="AC10" s="1" t="s">
        <v>52</v>
      </c>
      <c r="AD10" s="1"/>
      <c r="AE10" s="4"/>
      <c r="AF10" s="3"/>
      <c r="AG10" s="1"/>
      <c r="AH10" s="1" t="s">
        <v>56</v>
      </c>
      <c r="AI10" s="1"/>
      <c r="AJ10" s="1" t="s">
        <v>52</v>
      </c>
      <c r="AK10" s="1"/>
      <c r="AL10" s="4"/>
    </row>
    <row r="11" spans="1:38" ht="14.4" customHeight="1" x14ac:dyDescent="0.3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"/>
      <c r="Y11" s="3"/>
      <c r="Z11" s="1" t="s">
        <v>53</v>
      </c>
      <c r="AA11" s="1"/>
      <c r="AB11" s="1" t="s">
        <v>54</v>
      </c>
      <c r="AC11" s="1" t="s">
        <v>55</v>
      </c>
      <c r="AD11" s="1"/>
      <c r="AE11" s="4"/>
      <c r="AF11" s="3"/>
      <c r="AG11" s="1"/>
      <c r="AH11" s="1" t="s">
        <v>53</v>
      </c>
      <c r="AI11" s="1" t="s">
        <v>54</v>
      </c>
      <c r="AJ11" s="1" t="s">
        <v>68</v>
      </c>
      <c r="AK11" s="1"/>
      <c r="AL11" s="4"/>
    </row>
    <row r="12" spans="1:38" x14ac:dyDescent="0.3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4"/>
      <c r="Y12" s="3"/>
      <c r="Z12" s="1" t="s">
        <v>61</v>
      </c>
      <c r="AA12" s="1"/>
      <c r="AB12" s="1"/>
      <c r="AC12" s="1" t="s">
        <v>62</v>
      </c>
      <c r="AD12" s="1"/>
      <c r="AE12" s="7"/>
      <c r="AF12" s="3"/>
      <c r="AG12" s="1"/>
      <c r="AH12" s="1" t="s">
        <v>61</v>
      </c>
      <c r="AI12" s="1"/>
      <c r="AJ12" s="1" t="s">
        <v>62</v>
      </c>
      <c r="AK12" s="1"/>
      <c r="AL12" s="4"/>
    </row>
    <row r="13" spans="1:38" ht="17.399999999999999" customHeight="1" thickBot="1" x14ac:dyDescent="0.3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 t="s">
        <v>127</v>
      </c>
      <c r="Q13" s="17" t="s">
        <v>128</v>
      </c>
      <c r="R13" s="17"/>
      <c r="S13" s="1"/>
      <c r="T13" s="17" t="s">
        <v>127</v>
      </c>
      <c r="U13" s="17" t="s">
        <v>128</v>
      </c>
      <c r="V13" s="1"/>
      <c r="W13" s="1"/>
      <c r="X13" s="4"/>
      <c r="Y13" s="3"/>
      <c r="Z13" s="1" t="s">
        <v>64</v>
      </c>
      <c r="AA13" s="1"/>
      <c r="AB13" s="1"/>
      <c r="AC13" s="1"/>
      <c r="AD13" s="8"/>
      <c r="AE13" s="7"/>
      <c r="AF13" s="3"/>
      <c r="AG13" s="1"/>
      <c r="AH13" s="1" t="s">
        <v>64</v>
      </c>
      <c r="AI13" s="1"/>
      <c r="AJ13" s="1"/>
      <c r="AK13" s="8"/>
      <c r="AL13" s="4"/>
    </row>
    <row r="14" spans="1:38" ht="15" thickBot="1" x14ac:dyDescent="0.35">
      <c r="A14" s="4"/>
      <c r="B14" s="1"/>
      <c r="C14" s="1"/>
      <c r="D14" s="1"/>
      <c r="E14" s="109" t="s">
        <v>52</v>
      </c>
      <c r="F14" s="110"/>
      <c r="G14" s="6"/>
      <c r="H14" s="1"/>
      <c r="I14" s="1"/>
      <c r="J14" s="1"/>
      <c r="K14" s="109" t="s">
        <v>125</v>
      </c>
      <c r="L14" s="110"/>
      <c r="M14" s="6"/>
      <c r="N14" s="6"/>
      <c r="O14" s="6"/>
      <c r="P14" s="14">
        <v>112</v>
      </c>
      <c r="Q14" s="15">
        <v>585</v>
      </c>
      <c r="R14" s="6"/>
      <c r="S14" s="6"/>
      <c r="T14" s="14">
        <v>581</v>
      </c>
      <c r="U14" s="18">
        <v>121</v>
      </c>
      <c r="V14" s="2"/>
      <c r="W14" s="6"/>
      <c r="X14" s="4"/>
      <c r="Y14" s="3"/>
      <c r="Z14" s="1" t="s">
        <v>65</v>
      </c>
      <c r="AA14" s="1"/>
      <c r="AB14" s="1"/>
      <c r="AC14" s="1"/>
      <c r="AD14" s="8"/>
      <c r="AE14" s="7"/>
      <c r="AF14" s="3"/>
      <c r="AG14" s="1"/>
      <c r="AH14" s="1" t="s">
        <v>65</v>
      </c>
      <c r="AI14" s="1"/>
      <c r="AJ14" s="1"/>
      <c r="AK14" s="8"/>
      <c r="AL14" s="4"/>
    </row>
    <row r="15" spans="1:38" ht="15.6" customHeight="1" thickBot="1" x14ac:dyDescent="0.3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"/>
      <c r="Y15" s="3"/>
      <c r="Z15" s="1"/>
      <c r="AA15" s="1"/>
      <c r="AB15" s="1"/>
      <c r="AC15" s="1"/>
      <c r="AD15" s="8"/>
      <c r="AE15" s="7"/>
      <c r="AF15" s="3"/>
      <c r="AG15" s="1"/>
      <c r="AH15" s="1"/>
      <c r="AI15" s="1"/>
      <c r="AJ15" s="1"/>
      <c r="AK15" s="8"/>
      <c r="AL15" s="4"/>
    </row>
    <row r="16" spans="1:38" ht="15" thickBot="1" x14ac:dyDescent="0.35">
      <c r="A16" s="4"/>
      <c r="B16" s="1"/>
      <c r="C16" s="1"/>
      <c r="D16" s="1"/>
      <c r="E16" s="109" t="s">
        <v>1</v>
      </c>
      <c r="F16" s="110"/>
      <c r="G16" s="6"/>
      <c r="H16" s="1"/>
      <c r="I16" s="1"/>
      <c r="J16" s="1"/>
      <c r="K16" s="111" t="s">
        <v>119</v>
      </c>
      <c r="L16" s="112"/>
      <c r="M16" s="6"/>
      <c r="N16" s="6"/>
      <c r="O16" s="6"/>
      <c r="P16" s="14">
        <v>112</v>
      </c>
      <c r="Q16" s="15">
        <v>111</v>
      </c>
      <c r="R16" s="6"/>
      <c r="S16" s="6"/>
      <c r="T16" s="6"/>
      <c r="U16" s="107"/>
      <c r="V16" s="2"/>
      <c r="W16" s="1"/>
      <c r="X16" s="4"/>
      <c r="Y16" s="3"/>
      <c r="Z16" s="1"/>
      <c r="AA16" s="1"/>
      <c r="AB16" s="1"/>
      <c r="AC16" s="1"/>
      <c r="AD16" s="8"/>
      <c r="AE16" s="7"/>
      <c r="AF16" s="3"/>
      <c r="AG16" s="1"/>
      <c r="AH16" s="1"/>
      <c r="AI16" s="1"/>
      <c r="AJ16" s="1"/>
      <c r="AK16" s="8"/>
      <c r="AL16" s="4"/>
    </row>
    <row r="17" spans="1:38" ht="15" thickBot="1" x14ac:dyDescent="0.3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4"/>
      <c r="Y17" s="3"/>
      <c r="Z17" s="1"/>
      <c r="AA17" s="1"/>
      <c r="AB17" s="1"/>
      <c r="AC17" s="1"/>
      <c r="AD17" s="8"/>
      <c r="AE17" s="7"/>
      <c r="AF17" s="3"/>
      <c r="AG17" s="1"/>
      <c r="AH17" s="1"/>
      <c r="AI17" s="1"/>
      <c r="AJ17" s="1"/>
      <c r="AK17" s="8"/>
      <c r="AL17" s="4"/>
    </row>
    <row r="18" spans="1:38" ht="15" thickBot="1" x14ac:dyDescent="0.35">
      <c r="A18" s="4"/>
      <c r="B18" s="1"/>
      <c r="C18" s="1"/>
      <c r="D18" s="1"/>
      <c r="E18" s="111" t="s">
        <v>121</v>
      </c>
      <c r="F18" s="112"/>
      <c r="G18" s="6"/>
      <c r="H18" s="1"/>
      <c r="I18" s="1"/>
      <c r="J18" s="1"/>
      <c r="K18" s="111" t="s">
        <v>162</v>
      </c>
      <c r="L18" s="112"/>
      <c r="M18" s="6"/>
      <c r="N18" s="6"/>
      <c r="O18" s="6"/>
      <c r="P18" s="14" t="s">
        <v>204</v>
      </c>
      <c r="Q18" s="15" t="s">
        <v>204</v>
      </c>
      <c r="R18" s="6"/>
      <c r="S18" s="6"/>
      <c r="T18" s="6"/>
      <c r="U18" s="107"/>
      <c r="V18" s="2"/>
      <c r="W18" s="1"/>
      <c r="X18" s="4"/>
      <c r="Y18" s="3"/>
      <c r="Z18" s="1"/>
      <c r="AA18" s="1"/>
      <c r="AB18" s="1"/>
      <c r="AC18" s="1"/>
      <c r="AD18" s="8"/>
      <c r="AE18" s="7"/>
      <c r="AF18" s="3"/>
      <c r="AG18" s="1"/>
      <c r="AH18" s="1"/>
      <c r="AI18" s="1"/>
      <c r="AJ18" s="1"/>
      <c r="AK18" s="8"/>
      <c r="AL18" s="4"/>
    </row>
    <row r="19" spans="1:38" ht="15" thickBot="1" x14ac:dyDescent="0.3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/>
      <c r="Y19" s="3"/>
      <c r="Z19" s="1"/>
      <c r="AA19" s="1"/>
      <c r="AB19" s="1"/>
      <c r="AC19" s="1"/>
      <c r="AD19" s="8"/>
      <c r="AE19" s="7"/>
      <c r="AF19" s="3"/>
      <c r="AG19" s="1"/>
      <c r="AH19" s="1"/>
      <c r="AI19" s="1"/>
      <c r="AJ19" s="1"/>
      <c r="AK19" s="8"/>
      <c r="AL19" s="4"/>
    </row>
    <row r="20" spans="1:38" ht="15" thickBot="1" x14ac:dyDescent="0.35">
      <c r="A20" s="4"/>
      <c r="B20" s="1"/>
      <c r="C20" s="1"/>
      <c r="D20" s="1"/>
      <c r="E20" s="111" t="s">
        <v>38</v>
      </c>
      <c r="F20" s="11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"/>
      <c r="Y20" s="3"/>
      <c r="Z20" s="1" t="s">
        <v>53</v>
      </c>
      <c r="AA20" s="1"/>
      <c r="AB20" s="1" t="s">
        <v>54</v>
      </c>
      <c r="AC20" s="1" t="s">
        <v>55</v>
      </c>
      <c r="AD20" s="8"/>
      <c r="AE20" s="7"/>
      <c r="AF20" s="3"/>
      <c r="AG20" s="1"/>
      <c r="AH20" s="1"/>
      <c r="AI20" s="1"/>
      <c r="AJ20" s="1"/>
      <c r="AK20" s="8"/>
      <c r="AL20" s="4"/>
    </row>
    <row r="21" spans="1:38" ht="15" customHeight="1" thickBot="1" x14ac:dyDescent="0.35">
      <c r="A21" s="4"/>
      <c r="B21" s="1"/>
      <c r="C21" s="1"/>
      <c r="D21" s="9"/>
      <c r="E21" s="133"/>
      <c r="F21" s="133"/>
      <c r="G21" s="1"/>
      <c r="H21" s="1"/>
      <c r="I21" s="1"/>
      <c r="J21" s="1"/>
      <c r="K21" s="1"/>
      <c r="L21" s="1"/>
      <c r="M21" s="1"/>
      <c r="N21" s="1"/>
      <c r="O21" s="1"/>
      <c r="P21" s="17" t="s">
        <v>127</v>
      </c>
      <c r="Q21" s="17" t="s">
        <v>128</v>
      </c>
      <c r="R21" s="17"/>
      <c r="S21" s="1"/>
      <c r="T21" s="17" t="s">
        <v>127</v>
      </c>
      <c r="U21" s="17" t="s">
        <v>128</v>
      </c>
      <c r="V21" s="1"/>
      <c r="W21" s="1"/>
      <c r="X21" s="4"/>
      <c r="Y21" s="3"/>
      <c r="Z21" s="1" t="s">
        <v>56</v>
      </c>
      <c r="AA21" s="1"/>
      <c r="AB21" s="1"/>
      <c r="AC21" s="1" t="s">
        <v>52</v>
      </c>
      <c r="AD21" s="8"/>
      <c r="AE21" s="7"/>
      <c r="AF21" s="3"/>
      <c r="AG21" s="1" t="s">
        <v>53</v>
      </c>
      <c r="AH21" s="1"/>
      <c r="AI21" s="1" t="s">
        <v>54</v>
      </c>
      <c r="AJ21" s="1" t="s">
        <v>68</v>
      </c>
      <c r="AK21" s="8"/>
      <c r="AL21" s="4"/>
    </row>
    <row r="22" spans="1:38" ht="15" thickBot="1" x14ac:dyDescent="0.35">
      <c r="A22" s="4"/>
      <c r="B22" s="1"/>
      <c r="C22" s="1"/>
      <c r="D22" s="9"/>
      <c r="E22" s="111" t="s">
        <v>205</v>
      </c>
      <c r="F22" s="112"/>
      <c r="G22" s="1"/>
      <c r="H22" s="1"/>
      <c r="I22" s="1"/>
      <c r="J22" s="1"/>
      <c r="K22" s="109" t="s">
        <v>52</v>
      </c>
      <c r="L22" s="110"/>
      <c r="M22" s="6"/>
      <c r="N22" s="6"/>
      <c r="O22" s="6"/>
      <c r="P22" s="14">
        <v>501</v>
      </c>
      <c r="Q22" s="15">
        <v>112</v>
      </c>
      <c r="R22" s="6"/>
      <c r="S22" s="1"/>
      <c r="T22" s="23">
        <v>121</v>
      </c>
      <c r="U22" s="15">
        <v>581</v>
      </c>
      <c r="V22" s="1"/>
      <c r="W22" s="1"/>
      <c r="X22" s="4"/>
      <c r="Y22" s="3"/>
      <c r="Z22" s="1" t="s">
        <v>53</v>
      </c>
      <c r="AA22" s="1"/>
      <c r="AB22" s="1" t="s">
        <v>58</v>
      </c>
      <c r="AC22" s="1" t="s">
        <v>59</v>
      </c>
      <c r="AD22" s="8"/>
      <c r="AE22" s="7"/>
      <c r="AF22" s="3"/>
      <c r="AG22" s="1" t="s">
        <v>56</v>
      </c>
      <c r="AH22" s="1"/>
      <c r="AI22" s="1"/>
      <c r="AJ22" s="1" t="s">
        <v>52</v>
      </c>
      <c r="AK22" s="8"/>
      <c r="AL22" s="4"/>
    </row>
    <row r="23" spans="1:38" ht="15" thickBot="1" x14ac:dyDescent="0.35">
      <c r="A23" s="4"/>
      <c r="B23" s="1"/>
      <c r="C23" s="25"/>
      <c r="D23" s="9"/>
      <c r="E23" s="9"/>
      <c r="F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  <c r="T23" s="1"/>
      <c r="U23" s="1"/>
      <c r="V23" s="1"/>
      <c r="W23" s="1"/>
      <c r="X23" s="4"/>
      <c r="Y23" s="3"/>
      <c r="Z23" s="1" t="s">
        <v>61</v>
      </c>
      <c r="AA23" s="1"/>
      <c r="AB23" s="1"/>
      <c r="AC23" s="1" t="s">
        <v>122</v>
      </c>
      <c r="AD23" s="8"/>
      <c r="AE23" s="7"/>
      <c r="AF23" s="3"/>
      <c r="AG23" s="1" t="s">
        <v>53</v>
      </c>
      <c r="AH23" s="1"/>
      <c r="AI23" s="1" t="s">
        <v>296</v>
      </c>
      <c r="AJ23" s="1" t="s">
        <v>59</v>
      </c>
      <c r="AK23" s="8"/>
      <c r="AL23" s="4"/>
    </row>
    <row r="24" spans="1:38" ht="15" customHeight="1" thickBot="1" x14ac:dyDescent="0.35">
      <c r="A24" s="4"/>
      <c r="B24" s="1"/>
      <c r="C24" s="1"/>
      <c r="D24" s="9"/>
      <c r="E24" s="9"/>
      <c r="F24" s="9"/>
      <c r="G24" s="1"/>
      <c r="H24" s="1"/>
      <c r="I24" s="1"/>
      <c r="J24" s="1"/>
      <c r="K24" s="111" t="s">
        <v>202</v>
      </c>
      <c r="L24" s="112"/>
      <c r="M24" s="6"/>
      <c r="N24" s="6"/>
      <c r="O24" s="6"/>
      <c r="P24" s="14">
        <v>542</v>
      </c>
      <c r="Q24" s="15">
        <v>112</v>
      </c>
      <c r="R24" s="6"/>
      <c r="S24" s="1"/>
      <c r="T24" s="107"/>
      <c r="U24" s="6"/>
      <c r="V24" s="1"/>
      <c r="W24" s="1"/>
      <c r="X24" s="4"/>
      <c r="Y24" s="1"/>
      <c r="Z24" s="1"/>
      <c r="AA24" s="1"/>
      <c r="AB24" s="8"/>
      <c r="AC24" s="8"/>
      <c r="AD24" s="8"/>
      <c r="AE24" s="7"/>
      <c r="AF24" s="1"/>
      <c r="AG24" s="1"/>
      <c r="AH24" s="1"/>
      <c r="AI24" s="8"/>
      <c r="AJ24" s="8"/>
      <c r="AK24" s="8"/>
      <c r="AL24" s="4"/>
    </row>
    <row r="25" spans="1:38" ht="15" thickBot="1" x14ac:dyDescent="0.35">
      <c r="A25" s="4"/>
      <c r="B25" s="1"/>
      <c r="C25" s="1"/>
      <c r="D25" s="9"/>
      <c r="E25" s="9"/>
      <c r="F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  <c r="T25" s="1"/>
      <c r="U25" s="1"/>
      <c r="V25" s="1"/>
      <c r="W25" s="1"/>
      <c r="X25" s="4"/>
      <c r="Y25" s="1"/>
      <c r="Z25" s="1"/>
      <c r="AA25" s="1"/>
      <c r="AB25" s="8"/>
      <c r="AC25" s="8"/>
      <c r="AD25" s="8"/>
      <c r="AE25" s="7"/>
      <c r="AF25" s="1"/>
      <c r="AG25" s="1"/>
      <c r="AH25" s="1"/>
      <c r="AI25" s="8"/>
      <c r="AJ25" s="8"/>
      <c r="AK25" s="8"/>
      <c r="AL25" s="4"/>
    </row>
    <row r="26" spans="1:38" ht="15" customHeight="1" thickBot="1" x14ac:dyDescent="0.35">
      <c r="A26" s="4"/>
      <c r="B26" s="1"/>
      <c r="C26" s="1"/>
      <c r="D26" s="9"/>
      <c r="E26" s="9"/>
      <c r="F26" s="9"/>
      <c r="G26" s="1"/>
      <c r="H26" s="1"/>
      <c r="I26" s="1"/>
      <c r="J26" s="1"/>
      <c r="K26" s="111" t="s">
        <v>203</v>
      </c>
      <c r="L26" s="112"/>
      <c r="M26" s="6"/>
      <c r="N26" s="6"/>
      <c r="O26" s="6"/>
      <c r="P26" s="14">
        <v>501</v>
      </c>
      <c r="Q26" s="15">
        <v>112</v>
      </c>
      <c r="R26" s="6"/>
      <c r="S26" s="1"/>
      <c r="T26" s="107"/>
      <c r="U26" s="6"/>
      <c r="V26" s="1"/>
      <c r="W26" s="1"/>
      <c r="X26" s="4"/>
      <c r="Y26" s="1"/>
      <c r="Z26" s="1"/>
      <c r="AA26" s="1"/>
      <c r="AB26" s="1"/>
      <c r="AC26" s="1"/>
      <c r="AD26" s="1"/>
      <c r="AE26" s="4"/>
      <c r="AF26" s="1"/>
      <c r="AG26" s="1"/>
      <c r="AH26" s="1"/>
      <c r="AI26" s="1"/>
      <c r="AJ26" s="1"/>
      <c r="AK26" s="1"/>
      <c r="AL26" s="4"/>
    </row>
    <row r="27" spans="1:38" ht="15" thickBot="1" x14ac:dyDescent="0.35">
      <c r="A27" s="4"/>
      <c r="B27" s="1"/>
      <c r="C27" s="2"/>
      <c r="D27" s="24"/>
      <c r="E27" s="9"/>
      <c r="F27" s="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6"/>
      <c r="T27" s="1"/>
      <c r="U27" s="1"/>
      <c r="V27" s="1"/>
      <c r="W27" s="1"/>
      <c r="X27" s="4"/>
      <c r="Y27" s="1"/>
      <c r="Z27" s="1"/>
      <c r="AA27" s="1"/>
      <c r="AB27" s="1"/>
      <c r="AC27" s="1"/>
      <c r="AD27" s="1"/>
      <c r="AE27" s="4"/>
      <c r="AF27" s="1"/>
      <c r="AG27" s="1"/>
      <c r="AH27" s="1"/>
      <c r="AI27" s="1"/>
      <c r="AJ27" s="1"/>
      <c r="AK27" s="1"/>
      <c r="AL27" s="4"/>
    </row>
    <row r="28" spans="1:38" ht="15" thickBot="1" x14ac:dyDescent="0.35">
      <c r="A28" s="4"/>
      <c r="B28" s="1"/>
      <c r="C28" s="2"/>
      <c r="D28" s="24"/>
      <c r="E28" s="9"/>
      <c r="F28" s="9"/>
      <c r="G28" s="1"/>
      <c r="H28" s="1"/>
      <c r="I28" s="1"/>
      <c r="J28" s="1"/>
      <c r="K28" s="111" t="s">
        <v>162</v>
      </c>
      <c r="L28" s="112"/>
      <c r="M28" s="1"/>
      <c r="N28" s="1"/>
      <c r="O28" s="1"/>
      <c r="P28" s="14" t="s">
        <v>204</v>
      </c>
      <c r="Q28" s="15" t="s">
        <v>204</v>
      </c>
      <c r="R28" s="1"/>
      <c r="S28" s="6"/>
      <c r="T28" s="1"/>
      <c r="U28" s="1"/>
      <c r="V28" s="1"/>
      <c r="W28" s="1"/>
      <c r="X28" s="4"/>
      <c r="Y28" s="1"/>
      <c r="Z28" s="1"/>
      <c r="AA28" s="1"/>
      <c r="AB28" s="1"/>
      <c r="AC28" s="1"/>
      <c r="AD28" s="1"/>
      <c r="AE28" s="4"/>
      <c r="AF28" s="1"/>
      <c r="AG28" s="1"/>
      <c r="AH28" s="1"/>
      <c r="AI28" s="1"/>
      <c r="AJ28" s="1"/>
      <c r="AK28" s="1"/>
      <c r="AL28" s="4"/>
    </row>
    <row r="29" spans="1:38" x14ac:dyDescent="0.3">
      <c r="A29" s="4"/>
      <c r="B29" s="1"/>
      <c r="C29" s="2"/>
      <c r="D29" s="24"/>
      <c r="E29" s="9"/>
      <c r="F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  <c r="T29" s="1"/>
      <c r="U29" s="1"/>
      <c r="V29" s="1"/>
      <c r="W29" s="1"/>
      <c r="X29" s="4"/>
      <c r="Y29" s="1"/>
      <c r="Z29" s="1"/>
      <c r="AA29" s="1"/>
      <c r="AB29" s="1"/>
      <c r="AC29" s="1"/>
      <c r="AD29" s="1"/>
      <c r="AE29" s="4"/>
      <c r="AF29" s="1"/>
      <c r="AG29" s="1"/>
      <c r="AH29" s="1"/>
      <c r="AI29" s="1"/>
      <c r="AJ29" s="1"/>
      <c r="AK29" s="1"/>
      <c r="AL29" s="4"/>
    </row>
    <row r="30" spans="1:38" ht="15" customHeight="1" thickBot="1" x14ac:dyDescent="0.35">
      <c r="A30" s="4"/>
      <c r="B30" s="1"/>
      <c r="C30" s="1"/>
      <c r="D30" s="9"/>
      <c r="E30" s="9"/>
      <c r="F30" s="104"/>
      <c r="G30" s="104"/>
      <c r="H30" s="1"/>
      <c r="I30" s="1"/>
      <c r="J30" s="1"/>
      <c r="K30" s="1"/>
      <c r="L30" s="1"/>
      <c r="M30" s="1"/>
      <c r="N30" s="1"/>
      <c r="O30" s="1"/>
      <c r="P30" s="17" t="s">
        <v>127</v>
      </c>
      <c r="Q30" s="17" t="s">
        <v>128</v>
      </c>
      <c r="R30" s="6"/>
      <c r="S30" s="1"/>
      <c r="T30" s="107"/>
      <c r="U30" s="6"/>
      <c r="V30" s="1"/>
      <c r="W30" s="1"/>
      <c r="X30" s="4"/>
      <c r="Y30" s="1"/>
      <c r="Z30" s="1" t="s">
        <v>66</v>
      </c>
      <c r="AA30" s="1"/>
      <c r="AB30" s="1"/>
      <c r="AC30" s="1">
        <v>112</v>
      </c>
      <c r="AD30" s="1"/>
      <c r="AE30" s="4"/>
      <c r="AF30" s="1"/>
      <c r="AG30" s="1" t="s">
        <v>66</v>
      </c>
      <c r="AH30" s="1"/>
      <c r="AI30" s="1"/>
      <c r="AJ30" s="1">
        <v>112</v>
      </c>
      <c r="AK30" s="1"/>
      <c r="AL30" s="4"/>
    </row>
    <row r="31" spans="1:38" ht="15" customHeight="1" thickBot="1" x14ac:dyDescent="0.35">
      <c r="A31" s="4"/>
      <c r="B31" s="1"/>
      <c r="C31" s="2"/>
      <c r="D31" s="24"/>
      <c r="E31" s="9"/>
      <c r="F31" s="104"/>
      <c r="G31" s="104"/>
      <c r="H31" s="1"/>
      <c r="I31" s="1"/>
      <c r="J31" s="1"/>
      <c r="K31" s="111" t="s">
        <v>50</v>
      </c>
      <c r="L31" s="112"/>
      <c r="M31" s="1"/>
      <c r="N31" s="1"/>
      <c r="O31" s="1"/>
      <c r="P31" s="14">
        <v>112</v>
      </c>
      <c r="Q31" s="15">
        <v>395</v>
      </c>
      <c r="R31" s="1"/>
      <c r="S31" s="1"/>
      <c r="T31" s="1"/>
      <c r="U31" s="1"/>
      <c r="V31" s="1"/>
      <c r="W31" s="1"/>
      <c r="X31" s="4"/>
      <c r="Y31" s="1"/>
      <c r="Z31" s="1" t="s">
        <v>53</v>
      </c>
      <c r="AA31" s="1"/>
      <c r="AB31" s="1" t="s">
        <v>54</v>
      </c>
      <c r="AC31" s="1" t="s">
        <v>55</v>
      </c>
      <c r="AD31" s="1"/>
      <c r="AE31" s="4"/>
      <c r="AF31" s="1"/>
      <c r="AG31" s="1" t="s">
        <v>53</v>
      </c>
      <c r="AH31" s="1"/>
      <c r="AI31" s="1" t="s">
        <v>54</v>
      </c>
      <c r="AJ31" s="1" t="s">
        <v>68</v>
      </c>
      <c r="AK31" s="1"/>
      <c r="AL31" s="4"/>
    </row>
    <row r="32" spans="1:38" ht="15" customHeight="1" thickBot="1" x14ac:dyDescent="0.35">
      <c r="A32" s="4"/>
      <c r="B32" s="1"/>
      <c r="C32" s="115"/>
      <c r="D32" s="1"/>
      <c r="E32" s="1"/>
      <c r="F32" s="104"/>
      <c r="G32" s="10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1"/>
      <c r="Z32" s="1" t="s">
        <v>53</v>
      </c>
      <c r="AA32" s="1"/>
      <c r="AB32" s="1" t="s">
        <v>58</v>
      </c>
      <c r="AC32" s="1" t="s">
        <v>59</v>
      </c>
      <c r="AD32" s="1"/>
      <c r="AE32" s="4"/>
      <c r="AF32" s="1"/>
      <c r="AG32" s="1" t="s">
        <v>53</v>
      </c>
      <c r="AH32" s="1"/>
      <c r="AI32" s="1" t="s">
        <v>58</v>
      </c>
      <c r="AJ32" s="1" t="s">
        <v>59</v>
      </c>
      <c r="AK32" s="1"/>
      <c r="AL32" s="4"/>
    </row>
    <row r="33" spans="1:38" ht="15" customHeight="1" thickBot="1" x14ac:dyDescent="0.35">
      <c r="A33" s="4"/>
      <c r="B33" s="1"/>
      <c r="C33" s="115"/>
      <c r="D33" s="9"/>
      <c r="E33" s="9"/>
      <c r="F33" s="104"/>
      <c r="G33" s="104"/>
      <c r="H33" s="1"/>
      <c r="I33" s="1"/>
      <c r="J33" s="1"/>
      <c r="K33" s="111" t="s">
        <v>201</v>
      </c>
      <c r="L33" s="112"/>
      <c r="M33" s="1"/>
      <c r="N33" s="1"/>
      <c r="O33" s="1"/>
      <c r="P33" s="14">
        <v>395</v>
      </c>
      <c r="Q33" s="15">
        <v>112</v>
      </c>
      <c r="R33" s="1"/>
      <c r="S33" s="1"/>
      <c r="T33" s="1"/>
      <c r="U33" s="1"/>
      <c r="V33" s="1"/>
      <c r="W33" s="1"/>
      <c r="X33" s="4"/>
      <c r="Y33" s="1"/>
      <c r="Z33" s="1"/>
      <c r="AA33" s="1"/>
      <c r="AB33" s="1"/>
      <c r="AC33" s="1"/>
      <c r="AD33" s="1"/>
      <c r="AE33" s="4"/>
      <c r="AF33" s="1"/>
      <c r="AG33" s="1"/>
      <c r="AH33" s="1"/>
      <c r="AI33" s="1"/>
      <c r="AJ33" s="1"/>
      <c r="AK33" s="1"/>
      <c r="AL33" s="4"/>
    </row>
    <row r="34" spans="1:38" ht="15" customHeight="1" x14ac:dyDescent="0.3">
      <c r="A34" s="4"/>
      <c r="B34" s="1"/>
      <c r="C34" s="16"/>
      <c r="D34" s="9"/>
      <c r="E34" s="9"/>
      <c r="F34" s="104"/>
      <c r="G34" s="104"/>
      <c r="H34" s="1"/>
      <c r="I34" s="1"/>
      <c r="J34" s="1"/>
      <c r="K34" s="1"/>
      <c r="L34" s="1"/>
      <c r="M34" s="1"/>
      <c r="N34" s="1"/>
      <c r="O34" s="1"/>
      <c r="P34" s="6"/>
      <c r="Q34" s="6"/>
      <c r="R34" s="6"/>
      <c r="S34" s="6"/>
      <c r="T34" s="6"/>
      <c r="U34" s="6"/>
      <c r="V34" s="6"/>
      <c r="W34" s="6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ht="15" customHeight="1" thickBot="1" x14ac:dyDescent="0.35">
      <c r="A35" s="4"/>
      <c r="B35" s="1"/>
      <c r="C35" s="16"/>
      <c r="D35" s="9"/>
      <c r="E35" s="9"/>
      <c r="F35" s="104"/>
      <c r="G35" s="104"/>
      <c r="H35" s="1"/>
      <c r="I35" s="1"/>
      <c r="J35" s="1"/>
      <c r="K35" s="1"/>
      <c r="L35" s="1"/>
      <c r="M35" s="1"/>
      <c r="N35" s="1"/>
      <c r="O35" s="1"/>
      <c r="P35" s="17" t="s">
        <v>127</v>
      </c>
      <c r="Q35" s="17" t="s">
        <v>128</v>
      </c>
      <c r="R35" s="6"/>
      <c r="S35" s="6"/>
      <c r="T35" s="6"/>
      <c r="U35" s="6"/>
      <c r="V35" s="6"/>
      <c r="W35" s="6"/>
      <c r="X35" s="4"/>
      <c r="Y35" s="1"/>
      <c r="Z35" s="1"/>
      <c r="AA35" s="1"/>
      <c r="AB35" s="1"/>
      <c r="AC35" s="1"/>
      <c r="AD35" s="1"/>
      <c r="AE35" s="4"/>
      <c r="AF35" s="1"/>
      <c r="AG35" s="1"/>
      <c r="AH35" s="1"/>
      <c r="AI35" s="1"/>
      <c r="AJ35" s="1"/>
      <c r="AK35" s="1"/>
      <c r="AL35" s="4"/>
    </row>
    <row r="36" spans="1:38" ht="15" customHeight="1" thickBot="1" x14ac:dyDescent="0.35">
      <c r="A36" s="4"/>
      <c r="B36" s="1"/>
      <c r="C36" s="16"/>
      <c r="D36" s="9"/>
      <c r="E36" s="9"/>
      <c r="F36" s="104"/>
      <c r="G36" s="104"/>
      <c r="H36" s="1"/>
      <c r="I36" s="1"/>
      <c r="J36" s="1"/>
      <c r="K36" s="111" t="s">
        <v>48</v>
      </c>
      <c r="L36" s="112"/>
      <c r="M36" s="1"/>
      <c r="N36" s="1"/>
      <c r="O36" s="1"/>
      <c r="P36" s="14">
        <v>112</v>
      </c>
      <c r="Q36" s="15">
        <v>648</v>
      </c>
      <c r="R36" s="6"/>
      <c r="S36" s="6"/>
      <c r="T36" s="6"/>
      <c r="U36" s="6"/>
      <c r="V36" s="6"/>
      <c r="W36" s="6"/>
      <c r="X36" s="4"/>
      <c r="Y36" s="1"/>
      <c r="Z36" s="1"/>
      <c r="AA36" s="1"/>
      <c r="AB36" s="1"/>
      <c r="AC36" s="1"/>
      <c r="AD36" s="1"/>
      <c r="AE36" s="4"/>
      <c r="AF36" s="1"/>
      <c r="AG36" s="1"/>
      <c r="AH36" s="1"/>
      <c r="AI36" s="1"/>
      <c r="AJ36" s="1"/>
      <c r="AK36" s="1"/>
      <c r="AL36" s="4"/>
    </row>
    <row r="37" spans="1:38" ht="15" customHeight="1" thickBot="1" x14ac:dyDescent="0.35">
      <c r="A37" s="4"/>
      <c r="B37" s="1"/>
      <c r="C37" s="16"/>
      <c r="D37" s="9"/>
      <c r="E37" s="9"/>
      <c r="F37" s="104"/>
      <c r="G37" s="104"/>
      <c r="H37" s="1"/>
      <c r="I37" s="1"/>
      <c r="J37" s="1"/>
      <c r="K37" s="1"/>
      <c r="L37" s="1"/>
      <c r="M37" s="1"/>
      <c r="N37" s="1"/>
      <c r="O37" s="1"/>
      <c r="P37" s="1"/>
      <c r="Q37" s="1"/>
      <c r="R37" s="6"/>
      <c r="S37" s="6"/>
      <c r="T37" s="6"/>
      <c r="U37" s="6"/>
      <c r="V37" s="6"/>
      <c r="W37" s="6"/>
      <c r="X37" s="4"/>
      <c r="Y37" s="1"/>
      <c r="Z37" s="1"/>
      <c r="AA37" s="1"/>
      <c r="AB37" s="1"/>
      <c r="AC37" s="1"/>
      <c r="AD37" s="1"/>
      <c r="AE37" s="4"/>
      <c r="AF37" s="1"/>
      <c r="AG37" s="1"/>
      <c r="AH37" s="1"/>
      <c r="AI37" s="1"/>
      <c r="AJ37" s="1"/>
      <c r="AK37" s="1"/>
      <c r="AL37" s="4"/>
    </row>
    <row r="38" spans="1:38" ht="15" customHeight="1" thickBot="1" x14ac:dyDescent="0.35">
      <c r="A38" s="4"/>
      <c r="B38" s="1"/>
      <c r="C38" s="16"/>
      <c r="D38" s="9"/>
      <c r="E38" s="9"/>
      <c r="F38" s="104"/>
      <c r="G38" s="104"/>
      <c r="H38" s="1"/>
      <c r="I38" s="1"/>
      <c r="J38" s="1"/>
      <c r="K38" s="111" t="s">
        <v>49</v>
      </c>
      <c r="L38" s="112"/>
      <c r="M38" s="1"/>
      <c r="N38" s="1"/>
      <c r="O38" s="1"/>
      <c r="P38" s="14">
        <v>549</v>
      </c>
      <c r="Q38" s="15">
        <v>112</v>
      </c>
      <c r="R38" s="6"/>
      <c r="S38" s="6"/>
      <c r="T38" s="6"/>
      <c r="U38" s="6"/>
      <c r="V38" s="6"/>
      <c r="W38" s="6"/>
      <c r="X38" s="4"/>
      <c r="Y38" s="1"/>
      <c r="Z38" s="1" t="s">
        <v>53</v>
      </c>
      <c r="AA38" s="1"/>
      <c r="AB38" s="1" t="s">
        <v>54</v>
      </c>
      <c r="AC38" s="1" t="s">
        <v>55</v>
      </c>
      <c r="AD38" s="1"/>
      <c r="AE38" s="4"/>
      <c r="AF38" s="1"/>
      <c r="AG38" s="1" t="s">
        <v>53</v>
      </c>
      <c r="AH38" s="1"/>
      <c r="AI38" s="1" t="s">
        <v>54</v>
      </c>
      <c r="AJ38" s="1" t="s">
        <v>68</v>
      </c>
      <c r="AK38" s="1"/>
      <c r="AL38" s="4"/>
    </row>
    <row r="39" spans="1:38" x14ac:dyDescent="0.3">
      <c r="A39" s="4"/>
      <c r="B39" s="1"/>
      <c r="C39" s="1"/>
      <c r="D39" s="9"/>
      <c r="E39" s="9"/>
      <c r="F39" s="104"/>
      <c r="G39" s="10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"/>
      <c r="Y39" s="1"/>
      <c r="Z39" s="1" t="s">
        <v>56</v>
      </c>
      <c r="AA39" s="1"/>
      <c r="AB39" s="1"/>
      <c r="AC39" s="1" t="s">
        <v>52</v>
      </c>
      <c r="AD39" s="1"/>
      <c r="AE39" s="4"/>
      <c r="AF39" s="1"/>
      <c r="AG39" s="1" t="s">
        <v>56</v>
      </c>
      <c r="AH39" s="1"/>
      <c r="AI39" s="1"/>
      <c r="AJ39" s="1" t="s">
        <v>52</v>
      </c>
      <c r="AK39" s="1"/>
      <c r="AL39" s="4"/>
    </row>
    <row r="40" spans="1:38" x14ac:dyDescent="0.3">
      <c r="A40" s="4"/>
      <c r="B40" s="1"/>
      <c r="C40" s="22"/>
      <c r="D40" s="22"/>
      <c r="E40" s="2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4"/>
      <c r="Y40" s="1"/>
      <c r="Z40" s="1" t="s">
        <v>53</v>
      </c>
      <c r="AA40" s="1"/>
      <c r="AB40" s="1" t="s">
        <v>58</v>
      </c>
      <c r="AC40" s="1" t="s">
        <v>67</v>
      </c>
      <c r="AD40" s="1"/>
      <c r="AE40" s="4"/>
      <c r="AF40" s="1"/>
      <c r="AG40" s="1" t="s">
        <v>53</v>
      </c>
      <c r="AH40" s="1"/>
      <c r="AI40" s="1" t="s">
        <v>296</v>
      </c>
      <c r="AJ40" s="1" t="s">
        <v>67</v>
      </c>
      <c r="AK40" s="1"/>
      <c r="AL40" s="4"/>
    </row>
    <row r="41" spans="1:38" x14ac:dyDescent="0.3">
      <c r="A41" s="4"/>
      <c r="B41" s="4"/>
      <c r="C41" s="27"/>
      <c r="D41" s="27"/>
      <c r="E41" s="2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"/>
      <c r="Z41" s="1"/>
      <c r="AA41" s="1"/>
      <c r="AB41" s="1"/>
      <c r="AC41" s="1"/>
      <c r="AD41" s="1"/>
      <c r="AE41" s="4"/>
      <c r="AF41" s="1"/>
      <c r="AG41" s="1"/>
      <c r="AH41" s="1"/>
      <c r="AI41" s="1"/>
      <c r="AJ41" s="1"/>
      <c r="AK41" s="1"/>
      <c r="AL41" s="4"/>
    </row>
    <row r="42" spans="1:38" x14ac:dyDescent="0.3">
      <c r="A42" s="4"/>
      <c r="B42" s="1"/>
      <c r="C42" s="1"/>
      <c r="D42" s="1"/>
      <c r="E42" s="119"/>
      <c r="F42" s="119"/>
      <c r="G42" s="19"/>
      <c r="H42" s="19"/>
      <c r="I42" s="119"/>
      <c r="J42" s="119"/>
      <c r="K42" s="1"/>
      <c r="L42" s="19"/>
      <c r="M42" s="119"/>
      <c r="N42" s="119"/>
      <c r="O42" s="119"/>
      <c r="P42" s="119"/>
      <c r="Q42" s="19"/>
      <c r="R42" s="19"/>
      <c r="S42" s="105"/>
      <c r="T42" s="106"/>
      <c r="U42" s="106"/>
      <c r="V42" s="106"/>
      <c r="W42" s="106"/>
      <c r="X42" s="21"/>
      <c r="Y42" s="1"/>
      <c r="Z42" s="1"/>
      <c r="AA42" s="1"/>
      <c r="AB42" s="1"/>
      <c r="AC42" s="1"/>
      <c r="AD42" s="1"/>
      <c r="AE42" s="4"/>
      <c r="AF42" s="1"/>
      <c r="AG42" s="1"/>
      <c r="AH42" s="1"/>
      <c r="AI42" s="1"/>
      <c r="AJ42" s="1"/>
      <c r="AK42" s="1"/>
      <c r="AL42" s="4"/>
    </row>
    <row r="43" spans="1:38" x14ac:dyDescent="0.3">
      <c r="A43" s="4"/>
      <c r="B43" s="22" t="s">
        <v>108</v>
      </c>
      <c r="C43" s="22"/>
      <c r="D43" s="22"/>
      <c r="E43" s="2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06"/>
      <c r="T43" s="106"/>
      <c r="U43" s="106"/>
      <c r="V43" s="106"/>
      <c r="W43" s="106"/>
      <c r="X43" s="4"/>
      <c r="Y43" s="1"/>
      <c r="Z43" s="1"/>
      <c r="AA43" s="1"/>
      <c r="AB43" s="1"/>
      <c r="AC43" s="1"/>
      <c r="AD43" s="1"/>
      <c r="AE43" s="4"/>
      <c r="AF43" s="1"/>
      <c r="AG43" s="1"/>
      <c r="AH43" s="1"/>
      <c r="AI43" s="1"/>
      <c r="AJ43" s="1"/>
      <c r="AK43" s="1"/>
      <c r="AL43" s="4"/>
    </row>
    <row r="44" spans="1:38" x14ac:dyDescent="0.3">
      <c r="A44" s="4"/>
      <c r="B44" s="1"/>
      <c r="C44" s="22"/>
      <c r="D44" s="22"/>
      <c r="E44" s="2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06"/>
      <c r="T44" s="106"/>
      <c r="U44" s="106"/>
      <c r="V44" s="106"/>
      <c r="W44" s="106"/>
      <c r="X44" s="4"/>
      <c r="Y44" s="1"/>
      <c r="Z44" s="1"/>
      <c r="AA44" s="1"/>
      <c r="AB44" s="1"/>
      <c r="AC44" s="1"/>
      <c r="AD44" s="1"/>
      <c r="AE44" s="4"/>
      <c r="AF44" s="1"/>
      <c r="AG44" s="1"/>
      <c r="AH44" s="1"/>
      <c r="AI44" s="1"/>
      <c r="AJ44" s="1"/>
      <c r="AK44" s="1"/>
      <c r="AL44" s="4"/>
    </row>
    <row r="45" spans="1:38" ht="15" thickBot="1" x14ac:dyDescent="0.35">
      <c r="A45" s="4"/>
      <c r="B45" s="1"/>
      <c r="C45" s="22"/>
      <c r="D45" s="22"/>
      <c r="E45" s="2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06"/>
      <c r="T45" s="106"/>
      <c r="U45" s="106"/>
      <c r="V45" s="106"/>
      <c r="W45" s="106"/>
      <c r="X45" s="4"/>
      <c r="Y45" s="1"/>
      <c r="Z45" s="1" t="s">
        <v>66</v>
      </c>
      <c r="AA45" s="1"/>
      <c r="AB45" s="1"/>
      <c r="AC45" s="1">
        <v>112</v>
      </c>
      <c r="AD45" s="1"/>
      <c r="AE45" s="4"/>
      <c r="AF45" s="1"/>
      <c r="AG45" s="1" t="s">
        <v>66</v>
      </c>
      <c r="AH45" s="1"/>
      <c r="AI45" s="1"/>
      <c r="AJ45" s="1">
        <v>112</v>
      </c>
      <c r="AK45" s="1"/>
      <c r="AL45" s="4"/>
    </row>
    <row r="46" spans="1:38" ht="15" customHeight="1" thickBot="1" x14ac:dyDescent="0.35">
      <c r="A46" s="4"/>
      <c r="B46" s="1"/>
      <c r="C46" s="1"/>
      <c r="D46" s="1"/>
      <c r="E46" s="122" t="s">
        <v>107</v>
      </c>
      <c r="F46" s="123"/>
      <c r="G46" s="19"/>
      <c r="H46" s="19"/>
      <c r="I46" s="122" t="s">
        <v>107</v>
      </c>
      <c r="J46" s="123"/>
      <c r="K46" s="1"/>
      <c r="L46" s="19"/>
      <c r="M46" s="122" t="s">
        <v>107</v>
      </c>
      <c r="N46" s="123"/>
      <c r="O46" s="1"/>
      <c r="P46" s="1"/>
      <c r="Q46" s="122" t="s">
        <v>107</v>
      </c>
      <c r="R46" s="123"/>
      <c r="S46" s="19"/>
      <c r="T46" s="106"/>
      <c r="U46" s="151" t="s">
        <v>226</v>
      </c>
      <c r="V46" s="151"/>
      <c r="W46" s="151"/>
      <c r="X46" s="4"/>
      <c r="Y46" s="1"/>
      <c r="Z46" s="1" t="s">
        <v>53</v>
      </c>
      <c r="AA46" s="1"/>
      <c r="AB46" s="1" t="s">
        <v>54</v>
      </c>
      <c r="AC46" s="1" t="s">
        <v>55</v>
      </c>
      <c r="AD46" s="1"/>
      <c r="AE46" s="4"/>
      <c r="AF46" s="1"/>
      <c r="AG46" s="1" t="s">
        <v>53</v>
      </c>
      <c r="AH46" s="1"/>
      <c r="AI46" s="1" t="s">
        <v>54</v>
      </c>
      <c r="AJ46" s="1" t="s">
        <v>68</v>
      </c>
      <c r="AK46" s="1"/>
      <c r="AL46" s="4"/>
    </row>
    <row r="47" spans="1:38" x14ac:dyDescent="0.3">
      <c r="A47" s="4"/>
      <c r="B47" s="1"/>
      <c r="C47" s="1"/>
      <c r="D47" s="1"/>
      <c r="E47" s="20"/>
      <c r="F47" s="20"/>
      <c r="G47" s="19"/>
      <c r="H47" s="19"/>
      <c r="I47" s="20"/>
      <c r="J47" s="20"/>
      <c r="K47" s="1"/>
      <c r="L47" s="19"/>
      <c r="M47" s="20"/>
      <c r="N47" s="20"/>
      <c r="O47" s="1"/>
      <c r="P47" s="1"/>
      <c r="Q47" s="1"/>
      <c r="R47" s="1"/>
      <c r="S47" s="106"/>
      <c r="T47" s="106"/>
      <c r="U47" s="106"/>
      <c r="V47" s="106"/>
      <c r="W47" s="106"/>
      <c r="X47" s="4"/>
      <c r="Y47" s="1"/>
      <c r="Z47" s="1" t="s">
        <v>53</v>
      </c>
      <c r="AA47" s="1"/>
      <c r="AB47" s="1" t="s">
        <v>58</v>
      </c>
      <c r="AC47" s="1" t="s">
        <v>67</v>
      </c>
      <c r="AD47" s="1"/>
      <c r="AE47" s="4"/>
      <c r="AF47" s="1"/>
      <c r="AG47" s="1" t="s">
        <v>53</v>
      </c>
      <c r="AH47" s="1"/>
      <c r="AI47" s="1" t="s">
        <v>296</v>
      </c>
      <c r="AJ47" s="1" t="s">
        <v>67</v>
      </c>
      <c r="AK47" s="1"/>
      <c r="AL47" s="4"/>
    </row>
    <row r="48" spans="1:38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</sheetData>
  <mergeCells count="28">
    <mergeCell ref="U46:W46"/>
    <mergeCell ref="K36:L36"/>
    <mergeCell ref="K38:L38"/>
    <mergeCell ref="Q46:R46"/>
    <mergeCell ref="E42:F42"/>
    <mergeCell ref="I42:J42"/>
    <mergeCell ref="M42:N42"/>
    <mergeCell ref="O42:P42"/>
    <mergeCell ref="E46:F46"/>
    <mergeCell ref="I46:J46"/>
    <mergeCell ref="M46:N46"/>
    <mergeCell ref="K26:L26"/>
    <mergeCell ref="C32:C33"/>
    <mergeCell ref="K28:L28"/>
    <mergeCell ref="E20:F20"/>
    <mergeCell ref="E21:F21"/>
    <mergeCell ref="K22:L22"/>
    <mergeCell ref="K24:L24"/>
    <mergeCell ref="E22:F22"/>
    <mergeCell ref="K31:L31"/>
    <mergeCell ref="K33:L33"/>
    <mergeCell ref="E18:F18"/>
    <mergeCell ref="K18:L18"/>
    <mergeCell ref="C6:D6"/>
    <mergeCell ref="E14:F14"/>
    <mergeCell ref="K14:L14"/>
    <mergeCell ref="E16:F16"/>
    <mergeCell ref="K16:L16"/>
  </mergeCells>
  <hyperlinks>
    <hyperlink ref="E46" r:id="rId1" display="https://wiki.factorify.cz/ucetni/ekonomika/ocenene-skladove-pohyby" xr:uid="{ECB22986-B65A-467D-A84B-F178FBA24759}"/>
    <hyperlink ref="E46:F46" r:id="rId2" display="Klikni zde" xr:uid="{4E613E83-C6AD-41A2-9EA3-12904EEFA8AD}"/>
    <hyperlink ref="I46" r:id="rId3" display="https://wiki.factorify.cz/ucetni/ekonomika/ocenene-skladove-pohyby" xr:uid="{A09038AC-1604-4202-B1B1-423B87FF5D5F}"/>
    <hyperlink ref="I46:J46" r:id="rId4" display="Klikni zde" xr:uid="{EDF76749-9EBD-4A03-B1C3-1D9BFFE4D1AD}"/>
    <hyperlink ref="M46" r:id="rId5" display="https://wiki.factorify.cz/ucetni/ekonomika/ocenene-skladove-pohyby" xr:uid="{E1BB94B4-7C56-4706-A59A-E7F46F45CB32}"/>
    <hyperlink ref="M46:N46" r:id="rId6" display="Klikni zde" xr:uid="{1E7C190A-B0C2-4719-8D40-7AFD4C9A68D3}"/>
    <hyperlink ref="Q46" r:id="rId7" display="https://wiki.factorify.cz/ucetni/ekonomika/nakupovane-skladem" xr:uid="{1FB4690B-9205-48E9-9E58-F2C29D6E0468}"/>
    <hyperlink ref="Q46:R46" r:id="rId8" display="Klikni zde" xr:uid="{7A6415AF-0A4E-4D1C-BA0D-DDC27D8B02A0}"/>
  </hyperlinks>
  <pageMargins left="0.7" right="0.7" top="0.78740157499999996" bottom="0.78740157499999996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14E1C-E636-4F1C-859C-031C5BFB2B8B}">
  <sheetPr>
    <tabColor rgb="FFFF0000"/>
  </sheetPr>
  <dimension ref="A1:U258"/>
  <sheetViews>
    <sheetView zoomScaleNormal="100" workbookViewId="0">
      <selection activeCell="J267" sqref="J267"/>
    </sheetView>
  </sheetViews>
  <sheetFormatPr defaultRowHeight="14.4" x14ac:dyDescent="0.3"/>
  <cols>
    <col min="1" max="1" width="3" style="167" customWidth="1"/>
    <col min="2" max="2" width="20.77734375" style="167" customWidth="1"/>
    <col min="3" max="3" width="24.21875" style="167" customWidth="1"/>
    <col min="4" max="4" width="25.109375" style="167" customWidth="1"/>
    <col min="5" max="6" width="20.77734375" style="167" customWidth="1"/>
    <col min="7" max="7" width="12.6640625" style="167" customWidth="1"/>
    <col min="8" max="8" width="3" style="167" customWidth="1"/>
    <col min="9" max="20" width="10.77734375" style="167" customWidth="1"/>
    <col min="21" max="21" width="3" style="167" customWidth="1"/>
    <col min="22" max="22" width="3.6640625" style="167" customWidth="1"/>
    <col min="23" max="16384" width="8.88671875" style="167"/>
  </cols>
  <sheetData>
    <row r="1" spans="1:21" ht="15" thickBot="1" x14ac:dyDescent="0.3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21" x14ac:dyDescent="0.3">
      <c r="A2" s="168"/>
      <c r="B2" s="68" t="s">
        <v>236</v>
      </c>
      <c r="C2" s="68"/>
      <c r="D2" s="68"/>
      <c r="E2" s="68"/>
      <c r="F2" s="68"/>
      <c r="G2" s="188" t="s">
        <v>271</v>
      </c>
      <c r="H2" s="1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168"/>
    </row>
    <row r="3" spans="1:21" x14ac:dyDescent="0.3">
      <c r="A3" s="168"/>
      <c r="B3" s="153" t="s">
        <v>229</v>
      </c>
      <c r="C3" s="68" t="s">
        <v>232</v>
      </c>
      <c r="D3" s="68"/>
      <c r="E3" s="68"/>
      <c r="F3" s="68"/>
      <c r="G3" s="189"/>
      <c r="H3" s="1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168"/>
    </row>
    <row r="4" spans="1:21" x14ac:dyDescent="0.3">
      <c r="A4" s="168"/>
      <c r="B4" s="68"/>
      <c r="C4" s="68"/>
      <c r="D4" s="68"/>
      <c r="E4" s="68"/>
      <c r="F4" s="68"/>
      <c r="G4" s="189"/>
      <c r="H4" s="1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168"/>
    </row>
    <row r="5" spans="1:21" x14ac:dyDescent="0.3">
      <c r="A5" s="168"/>
      <c r="B5" s="33" t="s">
        <v>113</v>
      </c>
      <c r="C5" s="34">
        <v>2705000.2142610801</v>
      </c>
      <c r="D5" s="34">
        <v>2705000.2142610801</v>
      </c>
      <c r="E5" s="34">
        <f>C5-D5</f>
        <v>0</v>
      </c>
      <c r="F5" s="68"/>
      <c r="G5" s="189"/>
      <c r="H5" s="1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168"/>
    </row>
    <row r="6" spans="1:21" x14ac:dyDescent="0.3">
      <c r="A6" s="168"/>
      <c r="B6" s="1"/>
      <c r="C6" s="34"/>
      <c r="D6" s="34"/>
      <c r="E6" s="34"/>
      <c r="F6" s="68"/>
      <c r="G6" s="189"/>
      <c r="H6" s="168"/>
      <c r="I6" s="68" t="s">
        <v>301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168"/>
    </row>
    <row r="7" spans="1:21" ht="32.4" customHeight="1" thickBot="1" x14ac:dyDescent="0.35">
      <c r="A7" s="168"/>
      <c r="B7" s="1"/>
      <c r="C7" s="161" t="s">
        <v>4</v>
      </c>
      <c r="D7" s="162" t="s">
        <v>114</v>
      </c>
      <c r="E7" s="162" t="s">
        <v>19</v>
      </c>
      <c r="F7" s="68"/>
      <c r="G7" s="189"/>
      <c r="H7" s="168"/>
      <c r="I7" s="231" t="s">
        <v>302</v>
      </c>
      <c r="J7" s="230"/>
      <c r="K7" s="68"/>
      <c r="L7" s="68"/>
      <c r="M7" s="68"/>
      <c r="N7" s="68"/>
      <c r="O7" s="68"/>
      <c r="P7" s="68"/>
      <c r="Q7" s="68"/>
      <c r="R7" s="68"/>
      <c r="S7" s="68"/>
      <c r="T7" s="68"/>
      <c r="U7" s="168"/>
    </row>
    <row r="8" spans="1:21" ht="15" thickBot="1" x14ac:dyDescent="0.35">
      <c r="A8" s="168"/>
      <c r="B8" s="163" t="s">
        <v>11</v>
      </c>
      <c r="C8" s="164">
        <v>6088461.3188394401</v>
      </c>
      <c r="D8" s="164">
        <v>6088001.3399999999</v>
      </c>
      <c r="E8" s="165">
        <f>C8-D8</f>
        <v>459.97883944027126</v>
      </c>
      <c r="F8" s="68"/>
      <c r="G8" s="189"/>
      <c r="H8" s="168"/>
      <c r="I8" s="68" t="s">
        <v>303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168"/>
    </row>
    <row r="9" spans="1:21" ht="15" thickBot="1" x14ac:dyDescent="0.35">
      <c r="A9" s="168"/>
      <c r="B9" s="68"/>
      <c r="C9" s="68"/>
      <c r="D9" s="68"/>
      <c r="E9" s="68"/>
      <c r="F9" s="68"/>
      <c r="G9" s="190"/>
      <c r="H9" s="1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168"/>
    </row>
    <row r="10" spans="1:21" x14ac:dyDescent="0.3">
      <c r="A10" s="168"/>
      <c r="B10" s="68"/>
      <c r="C10" s="68" t="s">
        <v>231</v>
      </c>
      <c r="D10" s="68"/>
      <c r="E10" s="68"/>
      <c r="F10" s="68"/>
      <c r="G10" s="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</row>
    <row r="11" spans="1:21" x14ac:dyDescent="0.3">
      <c r="A11" s="168"/>
      <c r="B11" s="68"/>
      <c r="C11" s="68"/>
      <c r="D11" s="68" t="s">
        <v>225</v>
      </c>
      <c r="E11" s="68"/>
      <c r="F11" s="68"/>
      <c r="G11" s="68"/>
      <c r="H11" s="1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168"/>
    </row>
    <row r="12" spans="1:21" x14ac:dyDescent="0.3">
      <c r="A12" s="168"/>
      <c r="B12" s="68"/>
      <c r="C12" s="68"/>
      <c r="D12" s="68" t="s">
        <v>223</v>
      </c>
      <c r="E12" s="68"/>
      <c r="F12" s="68"/>
      <c r="G12" s="68"/>
      <c r="H12" s="168"/>
      <c r="I12" s="68" t="s">
        <v>304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168"/>
    </row>
    <row r="13" spans="1:21" x14ac:dyDescent="0.3">
      <c r="A13" s="168"/>
      <c r="B13" s="68"/>
      <c r="C13" s="68"/>
      <c r="D13" s="68" t="s">
        <v>224</v>
      </c>
      <c r="E13" s="68"/>
      <c r="F13" s="68"/>
      <c r="G13" s="68"/>
      <c r="H13" s="168"/>
      <c r="I13" s="68" t="s">
        <v>305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168"/>
    </row>
    <row r="14" spans="1:21" x14ac:dyDescent="0.3">
      <c r="A14" s="168"/>
      <c r="B14" s="68"/>
      <c r="C14" s="68"/>
      <c r="D14" s="68" t="s">
        <v>230</v>
      </c>
      <c r="E14" s="68"/>
      <c r="F14" s="68"/>
      <c r="G14" s="68"/>
      <c r="H14" s="168"/>
      <c r="I14" s="68" t="s">
        <v>306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168"/>
    </row>
    <row r="15" spans="1:21" x14ac:dyDescent="0.3">
      <c r="A15" s="168"/>
      <c r="B15" s="68"/>
      <c r="C15" s="68"/>
      <c r="D15" s="68"/>
      <c r="E15" s="68"/>
      <c r="F15" s="68"/>
      <c r="G15" s="68"/>
      <c r="H15" s="168"/>
      <c r="I15" s="68" t="s">
        <v>307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168"/>
    </row>
    <row r="16" spans="1:21" x14ac:dyDescent="0.3">
      <c r="A16" s="168"/>
      <c r="B16" s="68"/>
      <c r="C16" s="68"/>
      <c r="D16" s="68"/>
      <c r="E16" s="68"/>
      <c r="F16" s="68"/>
      <c r="G16" s="68"/>
      <c r="H16" s="1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168"/>
    </row>
    <row r="17" spans="1:21" x14ac:dyDescent="0.3">
      <c r="A17" s="168"/>
      <c r="B17" s="68"/>
      <c r="C17" s="68"/>
      <c r="D17" s="68"/>
      <c r="E17" s="68"/>
      <c r="F17" s="68"/>
      <c r="G17" s="68"/>
      <c r="H17" s="1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168"/>
    </row>
    <row r="18" spans="1:21" x14ac:dyDescent="0.3">
      <c r="A18" s="168"/>
      <c r="B18" s="68"/>
      <c r="C18" s="68"/>
      <c r="D18" s="68"/>
      <c r="E18" s="68"/>
      <c r="F18" s="68"/>
      <c r="G18" s="166"/>
      <c r="H18" s="1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168"/>
    </row>
    <row r="19" spans="1:21" x14ac:dyDescent="0.3">
      <c r="A19" s="168"/>
      <c r="B19" s="68"/>
      <c r="C19" s="68"/>
      <c r="D19" s="68"/>
      <c r="E19" s="68"/>
      <c r="F19" s="68"/>
      <c r="G19" s="68"/>
      <c r="H19" s="1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168"/>
    </row>
    <row r="20" spans="1:21" x14ac:dyDescent="0.3">
      <c r="A20" s="168"/>
      <c r="B20" s="68"/>
      <c r="C20" s="68"/>
      <c r="D20" s="68"/>
      <c r="E20" s="68"/>
      <c r="F20" s="68"/>
      <c r="G20" s="68"/>
      <c r="H20" s="1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168"/>
    </row>
    <row r="21" spans="1:21" x14ac:dyDescent="0.3">
      <c r="A21" s="168"/>
      <c r="B21" s="68"/>
      <c r="C21" s="68"/>
      <c r="D21" s="68"/>
      <c r="E21" s="68"/>
      <c r="F21" s="68"/>
      <c r="G21" s="68"/>
      <c r="H21" s="1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168"/>
    </row>
    <row r="22" spans="1:21" x14ac:dyDescent="0.3">
      <c r="A22" s="168"/>
      <c r="B22" s="68"/>
      <c r="C22" s="68"/>
      <c r="D22" s="68"/>
      <c r="E22" s="68"/>
      <c r="F22" s="68"/>
      <c r="G22" s="68"/>
      <c r="H22" s="1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168"/>
    </row>
    <row r="23" spans="1:21" x14ac:dyDescent="0.3">
      <c r="A23" s="168"/>
      <c r="B23" s="68"/>
      <c r="C23" s="68"/>
      <c r="D23" s="68"/>
      <c r="E23" s="68"/>
      <c r="F23" s="68"/>
      <c r="G23" s="68"/>
      <c r="H23" s="1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168"/>
    </row>
    <row r="24" spans="1:21" x14ac:dyDescent="0.3">
      <c r="A24" s="168"/>
      <c r="B24" s="68"/>
      <c r="C24" s="68"/>
      <c r="D24" s="68"/>
      <c r="E24" s="68"/>
      <c r="F24" s="68"/>
      <c r="G24" s="68"/>
      <c r="H24" s="1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168"/>
    </row>
    <row r="25" spans="1:21" x14ac:dyDescent="0.3">
      <c r="A25" s="168"/>
      <c r="B25" s="68"/>
      <c r="C25" s="68"/>
      <c r="D25" s="68"/>
      <c r="E25" s="68"/>
      <c r="F25" s="68"/>
      <c r="G25" s="68"/>
      <c r="H25" s="1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168"/>
    </row>
    <row r="26" spans="1:21" x14ac:dyDescent="0.3">
      <c r="A26" s="168"/>
      <c r="B26" s="68"/>
      <c r="C26" s="68"/>
      <c r="D26" s="68"/>
      <c r="E26" s="68"/>
      <c r="F26" s="68"/>
      <c r="G26" s="68"/>
      <c r="H26" s="168"/>
      <c r="I26" s="68" t="s">
        <v>308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168"/>
    </row>
    <row r="27" spans="1:21" x14ac:dyDescent="0.3">
      <c r="A27" s="168"/>
      <c r="B27" s="68"/>
      <c r="C27" s="68"/>
      <c r="D27" s="68"/>
      <c r="E27" s="68"/>
      <c r="F27" s="68"/>
      <c r="G27" s="68"/>
      <c r="H27" s="168"/>
      <c r="I27" s="68"/>
      <c r="J27" s="68" t="s">
        <v>309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168"/>
    </row>
    <row r="28" spans="1:21" x14ac:dyDescent="0.3">
      <c r="A28" s="168"/>
      <c r="B28" s="68"/>
      <c r="C28" s="68"/>
      <c r="D28" s="68"/>
      <c r="E28" s="68"/>
      <c r="F28" s="68"/>
      <c r="G28" s="68"/>
      <c r="H28" s="1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168"/>
    </row>
    <row r="29" spans="1:21" x14ac:dyDescent="0.3">
      <c r="A29" s="168"/>
      <c r="B29" s="68"/>
      <c r="C29" s="68"/>
      <c r="D29" s="68"/>
      <c r="E29" s="68"/>
      <c r="F29" s="68"/>
      <c r="G29" s="68"/>
      <c r="H29" s="168"/>
      <c r="I29" s="68" t="s">
        <v>310</v>
      </c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168"/>
    </row>
    <row r="30" spans="1:21" x14ac:dyDescent="0.3">
      <c r="A30" s="168"/>
      <c r="B30" s="68"/>
      <c r="C30" s="68"/>
      <c r="D30" s="68"/>
      <c r="E30" s="68"/>
      <c r="F30" s="68"/>
      <c r="G30" s="68"/>
      <c r="H30" s="168"/>
      <c r="I30" s="68"/>
      <c r="J30" s="68" t="s">
        <v>311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168"/>
    </row>
    <row r="31" spans="1:21" x14ac:dyDescent="0.3">
      <c r="A31" s="168"/>
      <c r="B31" s="68"/>
      <c r="C31" s="68"/>
      <c r="D31" s="68"/>
      <c r="E31" s="68"/>
      <c r="F31" s="68"/>
      <c r="G31" s="68"/>
      <c r="H31" s="1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168"/>
    </row>
    <row r="32" spans="1:21" x14ac:dyDescent="0.3">
      <c r="A32" s="168"/>
      <c r="B32" s="68"/>
      <c r="C32" s="68"/>
      <c r="D32" s="68"/>
      <c r="E32" s="68"/>
      <c r="F32" s="68"/>
      <c r="G32" s="68"/>
      <c r="H32" s="1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168"/>
    </row>
    <row r="33" spans="1:21" x14ac:dyDescent="0.3">
      <c r="A33" s="168"/>
      <c r="B33" s="68"/>
      <c r="C33" s="68"/>
      <c r="D33" s="68"/>
      <c r="E33" s="68"/>
      <c r="F33" s="68"/>
      <c r="G33" s="68"/>
      <c r="H33" s="1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168"/>
    </row>
    <row r="34" spans="1:21" x14ac:dyDescent="0.3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</row>
    <row r="35" spans="1:21" x14ac:dyDescent="0.3">
      <c r="A35" s="168"/>
      <c r="B35" s="68" t="s">
        <v>235</v>
      </c>
      <c r="C35" s="68"/>
      <c r="D35" s="68"/>
      <c r="E35" s="68"/>
      <c r="F35" s="68"/>
      <c r="G35" s="68"/>
      <c r="H35" s="168"/>
    </row>
    <row r="36" spans="1:21" ht="15" thickBot="1" x14ac:dyDescent="0.35">
      <c r="A36" s="168"/>
      <c r="B36" s="68"/>
      <c r="C36" s="68"/>
      <c r="D36" s="68"/>
      <c r="E36" s="68"/>
      <c r="F36" s="68"/>
      <c r="G36" s="68"/>
      <c r="H36" s="168"/>
    </row>
    <row r="37" spans="1:21" ht="15" thickBot="1" x14ac:dyDescent="0.35">
      <c r="A37" s="168"/>
      <c r="B37" s="154" t="s">
        <v>113</v>
      </c>
      <c r="C37" s="155">
        <v>2705000.2142610801</v>
      </c>
      <c r="D37" s="155">
        <v>2705000.2142610801</v>
      </c>
      <c r="E37" s="156">
        <f>C37-D37</f>
        <v>0</v>
      </c>
      <c r="F37" s="68"/>
      <c r="G37" s="68"/>
      <c r="H37" s="168"/>
    </row>
    <row r="38" spans="1:21" x14ac:dyDescent="0.3">
      <c r="A38" s="168"/>
      <c r="B38" s="1"/>
      <c r="C38" s="34"/>
      <c r="D38" s="34"/>
      <c r="E38" s="34"/>
      <c r="F38" s="68"/>
      <c r="G38" s="68"/>
      <c r="H38" s="168"/>
    </row>
    <row r="39" spans="1:21" ht="28.8" x14ac:dyDescent="0.3">
      <c r="A39" s="168"/>
      <c r="B39" s="1"/>
      <c r="C39" s="158" t="s">
        <v>4</v>
      </c>
      <c r="D39" s="159" t="s">
        <v>114</v>
      </c>
      <c r="E39" s="159" t="s">
        <v>19</v>
      </c>
      <c r="F39" s="68"/>
      <c r="G39" s="68"/>
      <c r="H39" s="168"/>
    </row>
    <row r="40" spans="1:21" x14ac:dyDescent="0.3">
      <c r="A40" s="168"/>
      <c r="B40" s="160" t="s">
        <v>11</v>
      </c>
      <c r="C40" s="157">
        <v>6088461.3188394401</v>
      </c>
      <c r="D40" s="157">
        <v>6088001.3399999999</v>
      </c>
      <c r="E40" s="157">
        <v>459.97883944027126</v>
      </c>
      <c r="F40" s="68"/>
      <c r="G40" s="68"/>
      <c r="H40" s="168"/>
    </row>
    <row r="41" spans="1:21" x14ac:dyDescent="0.3">
      <c r="A41" s="168"/>
      <c r="B41" s="68"/>
      <c r="C41" s="68"/>
      <c r="D41" s="68"/>
      <c r="E41" s="68"/>
      <c r="F41" s="68"/>
      <c r="G41" s="68"/>
      <c r="H41" s="168"/>
    </row>
    <row r="42" spans="1:21" x14ac:dyDescent="0.3">
      <c r="A42" s="168"/>
      <c r="B42" s="168"/>
      <c r="C42" s="168"/>
      <c r="D42" s="168"/>
      <c r="E42" s="168"/>
      <c r="F42" s="168"/>
      <c r="G42" s="168"/>
      <c r="H42" s="168"/>
    </row>
    <row r="43" spans="1:21" x14ac:dyDescent="0.3">
      <c r="A43" s="168"/>
      <c r="B43" s="68"/>
      <c r="C43" s="68"/>
      <c r="D43" s="68"/>
      <c r="E43" s="68"/>
      <c r="F43" s="68"/>
      <c r="G43" s="68"/>
      <c r="H43" s="168"/>
    </row>
    <row r="44" spans="1:21" x14ac:dyDescent="0.3">
      <c r="A44" s="168"/>
      <c r="B44" s="68" t="s">
        <v>233</v>
      </c>
      <c r="C44" s="68"/>
      <c r="D44" s="68"/>
      <c r="E44" s="68"/>
      <c r="F44" s="68"/>
      <c r="G44" s="68"/>
      <c r="H44" s="168"/>
    </row>
    <row r="45" spans="1:21" x14ac:dyDescent="0.3">
      <c r="A45" s="168"/>
      <c r="B45" s="68"/>
      <c r="C45" s="68" t="s">
        <v>234</v>
      </c>
      <c r="D45" s="68"/>
      <c r="E45" s="68"/>
      <c r="F45" s="68"/>
      <c r="G45" s="68"/>
      <c r="H45" s="168"/>
    </row>
    <row r="46" spans="1:21" x14ac:dyDescent="0.3">
      <c r="A46" s="168"/>
      <c r="B46" s="68"/>
      <c r="C46" s="68"/>
      <c r="D46" s="68"/>
      <c r="E46" s="68"/>
      <c r="F46" s="68"/>
      <c r="G46" s="68"/>
      <c r="H46" s="168"/>
    </row>
    <row r="47" spans="1:21" x14ac:dyDescent="0.3">
      <c r="A47" s="168"/>
      <c r="B47" s="68"/>
      <c r="C47" s="68"/>
      <c r="D47" s="68"/>
      <c r="E47" s="68"/>
      <c r="F47" s="68"/>
      <c r="G47" s="68"/>
      <c r="H47" s="168"/>
    </row>
    <row r="48" spans="1:21" x14ac:dyDescent="0.3">
      <c r="A48" s="168"/>
      <c r="B48" s="68"/>
      <c r="C48" s="68"/>
      <c r="D48" s="68"/>
      <c r="E48" s="68"/>
      <c r="F48" s="68"/>
      <c r="G48" s="68"/>
      <c r="H48" s="168"/>
    </row>
    <row r="49" spans="1:8" x14ac:dyDescent="0.3">
      <c r="A49" s="168"/>
      <c r="B49" s="68"/>
      <c r="C49" s="68"/>
      <c r="D49" s="68"/>
      <c r="E49" s="68"/>
      <c r="F49" s="68"/>
      <c r="G49" s="68"/>
      <c r="H49" s="168"/>
    </row>
    <row r="50" spans="1:8" x14ac:dyDescent="0.3">
      <c r="A50" s="168"/>
      <c r="B50" s="68"/>
      <c r="C50" s="68"/>
      <c r="D50" s="68"/>
      <c r="E50" s="68"/>
      <c r="F50" s="68"/>
      <c r="G50" s="68"/>
      <c r="H50" s="168"/>
    </row>
    <row r="51" spans="1:8" x14ac:dyDescent="0.3">
      <c r="A51" s="168"/>
      <c r="B51" s="68"/>
      <c r="C51" s="68"/>
      <c r="D51" s="68"/>
      <c r="E51" s="68"/>
      <c r="F51" s="68"/>
      <c r="G51" s="68"/>
      <c r="H51" s="168"/>
    </row>
    <row r="52" spans="1:8" x14ac:dyDescent="0.3">
      <c r="A52" s="168"/>
      <c r="B52" s="68"/>
      <c r="C52" s="68"/>
      <c r="D52" s="68"/>
      <c r="E52" s="68"/>
      <c r="F52" s="68"/>
      <c r="G52" s="68"/>
      <c r="H52" s="168"/>
    </row>
    <row r="53" spans="1:8" x14ac:dyDescent="0.3">
      <c r="A53" s="168"/>
      <c r="B53" s="68"/>
      <c r="C53" s="68"/>
      <c r="D53" s="68"/>
      <c r="E53" s="68"/>
      <c r="F53" s="68"/>
      <c r="G53" s="68"/>
      <c r="H53" s="168"/>
    </row>
    <row r="54" spans="1:8" x14ac:dyDescent="0.3">
      <c r="A54" s="168"/>
      <c r="B54" s="168"/>
      <c r="C54" s="168"/>
      <c r="D54" s="168"/>
      <c r="E54" s="168"/>
      <c r="F54" s="168"/>
      <c r="G54" s="168"/>
      <c r="H54" s="168"/>
    </row>
    <row r="55" spans="1:8" x14ac:dyDescent="0.3">
      <c r="A55" s="168"/>
      <c r="B55" s="68"/>
      <c r="C55" s="68"/>
      <c r="D55" s="68"/>
      <c r="E55" s="68"/>
      <c r="F55" s="68"/>
      <c r="G55" s="68"/>
      <c r="H55" s="168"/>
    </row>
    <row r="56" spans="1:8" x14ac:dyDescent="0.3">
      <c r="A56" s="168"/>
      <c r="B56" s="68" t="s">
        <v>239</v>
      </c>
      <c r="C56" s="68"/>
      <c r="D56" s="68"/>
      <c r="E56" s="68"/>
      <c r="F56" s="68"/>
      <c r="G56" s="68"/>
      <c r="H56" s="168"/>
    </row>
    <row r="57" spans="1:8" x14ac:dyDescent="0.3">
      <c r="A57" s="168"/>
      <c r="B57" s="68"/>
      <c r="C57" s="68" t="s">
        <v>237</v>
      </c>
      <c r="D57" s="68"/>
      <c r="E57" s="68"/>
      <c r="F57" s="68"/>
      <c r="G57" s="68"/>
      <c r="H57" s="168"/>
    </row>
    <row r="58" spans="1:8" x14ac:dyDescent="0.3">
      <c r="A58" s="168"/>
      <c r="B58" s="68"/>
      <c r="C58" s="68" t="s">
        <v>238</v>
      </c>
      <c r="D58" s="68"/>
      <c r="E58" s="68"/>
      <c r="F58" s="68"/>
      <c r="G58" s="68"/>
      <c r="H58" s="168"/>
    </row>
    <row r="59" spans="1:8" x14ac:dyDescent="0.3">
      <c r="A59" s="168"/>
      <c r="B59" s="68"/>
      <c r="C59" s="68" t="s">
        <v>240</v>
      </c>
      <c r="D59" s="68"/>
      <c r="E59" s="68"/>
      <c r="F59" s="68"/>
      <c r="G59" s="68"/>
      <c r="H59" s="168"/>
    </row>
    <row r="60" spans="1:8" x14ac:dyDescent="0.3">
      <c r="A60" s="168"/>
      <c r="B60" s="68"/>
      <c r="C60" s="68"/>
      <c r="D60" s="68"/>
      <c r="E60" s="68"/>
      <c r="F60" s="68"/>
      <c r="G60" s="68"/>
      <c r="H60" s="168"/>
    </row>
    <row r="61" spans="1:8" x14ac:dyDescent="0.3">
      <c r="A61" s="168"/>
      <c r="B61" s="168"/>
      <c r="C61" s="168"/>
      <c r="D61" s="168"/>
      <c r="E61" s="168"/>
      <c r="F61" s="168"/>
      <c r="G61" s="168"/>
      <c r="H61" s="168"/>
    </row>
    <row r="62" spans="1:8" x14ac:dyDescent="0.3">
      <c r="A62" s="168"/>
      <c r="B62" s="68"/>
      <c r="C62" s="68"/>
      <c r="D62" s="68"/>
      <c r="E62" s="68"/>
      <c r="F62" s="68"/>
      <c r="G62" s="68"/>
      <c r="H62" s="168"/>
    </row>
    <row r="63" spans="1:8" x14ac:dyDescent="0.3">
      <c r="A63" s="168"/>
      <c r="B63" s="68" t="s">
        <v>299</v>
      </c>
      <c r="C63" s="68"/>
      <c r="D63" s="229" t="s">
        <v>300</v>
      </c>
      <c r="E63" s="68"/>
      <c r="F63" s="68"/>
      <c r="G63" s="68"/>
      <c r="H63" s="168"/>
    </row>
    <row r="64" spans="1:8" x14ac:dyDescent="0.3">
      <c r="A64" s="168"/>
      <c r="B64" s="68"/>
      <c r="C64" s="68" t="s">
        <v>273</v>
      </c>
      <c r="D64" s="68"/>
      <c r="E64" s="68"/>
      <c r="F64" s="68"/>
      <c r="G64" s="68"/>
      <c r="H64" s="168"/>
    </row>
    <row r="65" spans="1:8" x14ac:dyDescent="0.3">
      <c r="A65" s="168"/>
      <c r="B65" s="68"/>
      <c r="C65" s="68"/>
      <c r="D65" s="68"/>
      <c r="E65" s="68"/>
      <c r="F65" s="68"/>
      <c r="G65" s="68"/>
      <c r="H65" s="168"/>
    </row>
    <row r="66" spans="1:8" x14ac:dyDescent="0.3">
      <c r="A66" s="168"/>
      <c r="B66" s="68"/>
      <c r="C66" s="68"/>
      <c r="D66" s="68"/>
      <c r="E66" s="68"/>
      <c r="F66" s="68"/>
      <c r="G66" s="68"/>
      <c r="H66" s="168"/>
    </row>
    <row r="67" spans="1:8" x14ac:dyDescent="0.3">
      <c r="A67" s="168"/>
      <c r="B67" s="68"/>
      <c r="C67" s="68"/>
      <c r="D67" s="68"/>
      <c r="E67" s="68"/>
      <c r="F67" s="68"/>
      <c r="G67" s="68"/>
      <c r="H67" s="168"/>
    </row>
    <row r="68" spans="1:8" x14ac:dyDescent="0.3">
      <c r="A68" s="168"/>
      <c r="B68" s="68"/>
      <c r="C68" s="68"/>
      <c r="D68" s="68"/>
      <c r="E68" s="68"/>
      <c r="F68" s="68"/>
      <c r="G68" s="68"/>
      <c r="H68" s="168"/>
    </row>
    <row r="69" spans="1:8" x14ac:dyDescent="0.3">
      <c r="A69" s="168"/>
      <c r="B69" s="68"/>
      <c r="C69" s="68"/>
      <c r="D69" s="68"/>
      <c r="E69" s="68"/>
      <c r="F69" s="68"/>
      <c r="G69" s="68"/>
      <c r="H69" s="168"/>
    </row>
    <row r="70" spans="1:8" x14ac:dyDescent="0.3">
      <c r="A70" s="168"/>
      <c r="B70" s="68"/>
      <c r="C70" s="68"/>
      <c r="D70" s="68"/>
      <c r="E70" s="68"/>
      <c r="F70" s="68"/>
      <c r="G70" s="68"/>
      <c r="H70" s="168"/>
    </row>
    <row r="71" spans="1:8" x14ac:dyDescent="0.3">
      <c r="A71" s="168"/>
      <c r="B71" s="68"/>
      <c r="C71" s="68"/>
      <c r="D71" s="68"/>
      <c r="E71" s="68"/>
      <c r="F71" s="68"/>
      <c r="G71" s="68"/>
      <c r="H71" s="168"/>
    </row>
    <row r="72" spans="1:8" x14ac:dyDescent="0.3">
      <c r="A72" s="168"/>
      <c r="B72" s="68"/>
      <c r="C72" s="68"/>
      <c r="D72" s="68"/>
      <c r="E72" s="68"/>
      <c r="F72" s="68"/>
      <c r="G72" s="68"/>
      <c r="H72" s="168"/>
    </row>
    <row r="73" spans="1:8" x14ac:dyDescent="0.3">
      <c r="A73" s="168"/>
      <c r="B73" s="68"/>
      <c r="C73" s="68"/>
      <c r="D73" s="68"/>
      <c r="E73" s="68"/>
      <c r="F73" s="68"/>
      <c r="G73" s="68"/>
      <c r="H73" s="168"/>
    </row>
    <row r="74" spans="1:8" x14ac:dyDescent="0.3">
      <c r="A74" s="168"/>
      <c r="B74" s="68"/>
      <c r="C74" s="68"/>
      <c r="D74" s="68"/>
      <c r="E74" s="68"/>
      <c r="F74" s="68"/>
      <c r="G74" s="68"/>
      <c r="H74" s="168"/>
    </row>
    <row r="75" spans="1:8" x14ac:dyDescent="0.3">
      <c r="A75" s="168"/>
      <c r="B75" s="68"/>
      <c r="C75" s="68" t="s">
        <v>272</v>
      </c>
      <c r="D75" s="68"/>
      <c r="E75" s="68"/>
      <c r="F75" s="68"/>
      <c r="G75" s="68"/>
      <c r="H75" s="168"/>
    </row>
    <row r="76" spans="1:8" x14ac:dyDescent="0.3">
      <c r="A76" s="168"/>
      <c r="B76" s="68"/>
      <c r="C76" s="68"/>
      <c r="D76" s="68"/>
      <c r="E76" s="68"/>
      <c r="F76" s="68"/>
      <c r="G76" s="68"/>
      <c r="H76" s="168"/>
    </row>
    <row r="77" spans="1:8" x14ac:dyDescent="0.3">
      <c r="A77" s="168"/>
      <c r="B77" s="68"/>
      <c r="C77" s="68"/>
      <c r="D77" s="68"/>
      <c r="E77" s="68"/>
      <c r="F77" s="68"/>
      <c r="G77" s="68"/>
      <c r="H77" s="168"/>
    </row>
    <row r="78" spans="1:8" x14ac:dyDescent="0.3">
      <c r="A78" s="168"/>
      <c r="B78" s="68"/>
      <c r="C78" s="68"/>
      <c r="D78" s="68"/>
      <c r="E78" s="68"/>
      <c r="F78" s="68"/>
      <c r="G78" s="68"/>
      <c r="H78" s="168"/>
    </row>
    <row r="79" spans="1:8" x14ac:dyDescent="0.3">
      <c r="A79" s="168"/>
      <c r="B79" s="68"/>
      <c r="C79" s="68"/>
      <c r="D79" s="191" t="s">
        <v>274</v>
      </c>
      <c r="E79" s="68"/>
      <c r="F79" s="68"/>
      <c r="G79" s="68"/>
      <c r="H79" s="168"/>
    </row>
    <row r="80" spans="1:8" x14ac:dyDescent="0.3">
      <c r="A80" s="168"/>
      <c r="B80" s="68"/>
      <c r="C80" s="68"/>
      <c r="D80" s="191"/>
      <c r="E80" s="68"/>
      <c r="F80" s="68"/>
      <c r="G80" s="68"/>
      <c r="H80" s="168"/>
    </row>
    <row r="81" spans="1:8" x14ac:dyDescent="0.3">
      <c r="A81" s="168"/>
      <c r="B81" s="68"/>
      <c r="C81" s="68"/>
      <c r="D81" s="191"/>
      <c r="E81" s="68"/>
      <c r="F81" s="68"/>
      <c r="G81" s="68"/>
      <c r="H81" s="168"/>
    </row>
    <row r="82" spans="1:8" x14ac:dyDescent="0.3">
      <c r="A82" s="168"/>
      <c r="B82" s="68"/>
      <c r="C82" s="68"/>
      <c r="D82" s="191"/>
      <c r="E82" s="68"/>
      <c r="F82" s="68"/>
      <c r="G82" s="68"/>
      <c r="H82" s="168"/>
    </row>
    <row r="83" spans="1:8" x14ac:dyDescent="0.3">
      <c r="A83" s="168"/>
      <c r="B83" s="68"/>
      <c r="C83" s="68"/>
      <c r="D83" s="191"/>
      <c r="E83" s="68"/>
      <c r="F83" s="68"/>
      <c r="G83" s="68"/>
      <c r="H83" s="168"/>
    </row>
    <row r="84" spans="1:8" x14ac:dyDescent="0.3">
      <c r="A84" s="168"/>
      <c r="B84" s="68"/>
      <c r="C84" s="68"/>
      <c r="D84" s="68"/>
      <c r="E84" s="68"/>
      <c r="F84" s="68"/>
      <c r="G84" s="68"/>
      <c r="H84" s="168"/>
    </row>
    <row r="85" spans="1:8" x14ac:dyDescent="0.3">
      <c r="A85" s="168"/>
      <c r="B85" s="68"/>
      <c r="C85" s="68"/>
      <c r="D85" s="69" t="s">
        <v>275</v>
      </c>
      <c r="E85" s="68"/>
      <c r="F85" s="68"/>
      <c r="G85" s="68"/>
      <c r="H85" s="168"/>
    </row>
    <row r="86" spans="1:8" ht="14.4" customHeight="1" x14ac:dyDescent="0.3">
      <c r="A86" s="168"/>
      <c r="B86" s="68"/>
      <c r="C86" s="68"/>
      <c r="D86" s="193" t="s">
        <v>276</v>
      </c>
      <c r="E86" s="193"/>
      <c r="F86" s="193"/>
      <c r="G86" s="192"/>
      <c r="H86" s="168"/>
    </row>
    <row r="87" spans="1:8" x14ac:dyDescent="0.3">
      <c r="A87" s="168"/>
      <c r="B87" s="68"/>
      <c r="C87" s="68"/>
      <c r="D87" s="193"/>
      <c r="E87" s="193"/>
      <c r="F87" s="193"/>
      <c r="G87" s="192"/>
      <c r="H87" s="168"/>
    </row>
    <row r="88" spans="1:8" x14ac:dyDescent="0.3">
      <c r="A88" s="168"/>
      <c r="B88" s="68"/>
      <c r="C88" s="68"/>
      <c r="D88" s="193"/>
      <c r="E88" s="193"/>
      <c r="F88" s="193"/>
      <c r="G88" s="192"/>
      <c r="H88" s="168"/>
    </row>
    <row r="89" spans="1:8" x14ac:dyDescent="0.3">
      <c r="A89" s="168"/>
      <c r="B89" s="68"/>
      <c r="C89" s="68"/>
      <c r="D89" s="192"/>
      <c r="E89" s="192"/>
      <c r="F89" s="192"/>
      <c r="G89" s="192"/>
      <c r="H89" s="168"/>
    </row>
    <row r="90" spans="1:8" ht="18" customHeight="1" x14ac:dyDescent="0.3">
      <c r="A90" s="168"/>
      <c r="B90" s="68"/>
      <c r="C90" s="68"/>
      <c r="D90" s="197" t="s">
        <v>277</v>
      </c>
      <c r="E90" s="197"/>
      <c r="F90" s="197"/>
      <c r="G90" s="197"/>
      <c r="H90" s="168"/>
    </row>
    <row r="91" spans="1:8" x14ac:dyDescent="0.3">
      <c r="A91" s="168"/>
      <c r="B91" s="168"/>
      <c r="C91" s="168"/>
      <c r="D91" s="168"/>
      <c r="E91" s="168"/>
      <c r="F91" s="168"/>
      <c r="G91" s="168"/>
      <c r="H91" s="168"/>
    </row>
    <row r="92" spans="1:8" x14ac:dyDescent="0.3">
      <c r="A92" s="168"/>
      <c r="B92" s="68"/>
      <c r="C92" s="68"/>
      <c r="D92" s="68"/>
      <c r="E92" s="68"/>
      <c r="F92" s="68"/>
      <c r="G92" s="68"/>
      <c r="H92" s="168"/>
    </row>
    <row r="93" spans="1:8" x14ac:dyDescent="0.3">
      <c r="A93" s="168"/>
      <c r="B93" s="68" t="s">
        <v>281</v>
      </c>
      <c r="C93" s="68"/>
      <c r="D93" s="68"/>
      <c r="E93" s="68"/>
      <c r="F93" s="68"/>
      <c r="G93" s="68"/>
      <c r="H93" s="168"/>
    </row>
    <row r="94" spans="1:8" x14ac:dyDescent="0.3">
      <c r="A94" s="168"/>
      <c r="B94" s="68"/>
      <c r="C94" s="68"/>
      <c r="D94" s="68" t="s">
        <v>237</v>
      </c>
      <c r="E94" s="68"/>
      <c r="F94" s="68"/>
      <c r="G94" s="68"/>
      <c r="H94" s="168"/>
    </row>
    <row r="95" spans="1:8" x14ac:dyDescent="0.3">
      <c r="A95" s="168"/>
      <c r="B95" s="68"/>
      <c r="C95" s="68"/>
      <c r="D95" s="68" t="s">
        <v>238</v>
      </c>
      <c r="E95" s="68"/>
      <c r="F95" s="68"/>
      <c r="G95" s="68"/>
      <c r="H95" s="168"/>
    </row>
    <row r="96" spans="1:8" x14ac:dyDescent="0.3">
      <c r="A96" s="168"/>
      <c r="B96" s="68"/>
      <c r="C96" s="68"/>
      <c r="D96" s="68" t="s">
        <v>240</v>
      </c>
      <c r="E96" s="68"/>
      <c r="F96" s="68"/>
      <c r="G96" s="68"/>
      <c r="H96" s="168"/>
    </row>
    <row r="97" spans="1:8" x14ac:dyDescent="0.3">
      <c r="A97" s="168"/>
      <c r="B97" s="68"/>
      <c r="C97" s="68"/>
      <c r="D97" s="68"/>
      <c r="E97" s="68"/>
      <c r="F97" s="68"/>
      <c r="G97" s="68"/>
      <c r="H97" s="168"/>
    </row>
    <row r="98" spans="1:8" x14ac:dyDescent="0.3">
      <c r="A98" s="168"/>
      <c r="B98" s="183"/>
      <c r="C98" s="184" t="s">
        <v>278</v>
      </c>
      <c r="D98" s="183"/>
      <c r="E98" s="183"/>
      <c r="F98" s="183"/>
      <c r="G98" s="183"/>
      <c r="H98" s="168"/>
    </row>
    <row r="99" spans="1:8" x14ac:dyDescent="0.3">
      <c r="A99" s="168"/>
      <c r="B99" s="68"/>
      <c r="C99" s="68"/>
      <c r="D99" s="170" t="s">
        <v>241</v>
      </c>
      <c r="E99" s="78"/>
      <c r="F99" s="170">
        <v>122</v>
      </c>
      <c r="G99" s="170"/>
      <c r="H99" s="168"/>
    </row>
    <row r="100" spans="1:8" x14ac:dyDescent="0.3">
      <c r="A100" s="168"/>
      <c r="B100" s="68"/>
      <c r="C100" s="68"/>
      <c r="D100" s="170" t="s">
        <v>242</v>
      </c>
      <c r="E100" s="170" t="s">
        <v>243</v>
      </c>
      <c r="F100" s="170" t="s">
        <v>269</v>
      </c>
      <c r="G100" s="170"/>
      <c r="H100" s="168"/>
    </row>
    <row r="101" spans="1:8" x14ac:dyDescent="0.3">
      <c r="A101" s="168"/>
      <c r="B101" s="68"/>
      <c r="C101" s="68"/>
      <c r="D101" s="170" t="s">
        <v>245</v>
      </c>
      <c r="E101" s="170" t="s">
        <v>257</v>
      </c>
      <c r="F101" s="194" t="s">
        <v>253</v>
      </c>
      <c r="G101" s="194"/>
      <c r="H101" s="168"/>
    </row>
    <row r="102" spans="1:8" x14ac:dyDescent="0.3">
      <c r="A102" s="168"/>
      <c r="B102" s="68"/>
      <c r="C102" s="68"/>
      <c r="D102" s="170" t="s">
        <v>254</v>
      </c>
      <c r="E102" s="170" t="s">
        <v>207</v>
      </c>
      <c r="F102" s="195" t="s">
        <v>244</v>
      </c>
      <c r="G102" s="170"/>
      <c r="H102" s="168"/>
    </row>
    <row r="103" spans="1:8" x14ac:dyDescent="0.3">
      <c r="A103" s="168"/>
      <c r="B103" s="68"/>
      <c r="C103" s="68"/>
      <c r="D103" s="170" t="s">
        <v>245</v>
      </c>
      <c r="E103" s="170" t="s">
        <v>259</v>
      </c>
      <c r="F103" s="170" t="s">
        <v>246</v>
      </c>
      <c r="G103" s="170"/>
      <c r="H103" s="168"/>
    </row>
    <row r="104" spans="1:8" x14ac:dyDescent="0.3">
      <c r="A104" s="168"/>
      <c r="B104" s="68"/>
      <c r="C104" s="68"/>
      <c r="D104" s="170"/>
      <c r="E104" s="170" t="s">
        <v>258</v>
      </c>
      <c r="F104" s="170" t="s">
        <v>260</v>
      </c>
      <c r="G104" s="170"/>
      <c r="H104" s="168"/>
    </row>
    <row r="105" spans="1:8" x14ac:dyDescent="0.3">
      <c r="A105" s="168"/>
      <c r="B105" s="68"/>
      <c r="C105" s="68"/>
      <c r="D105" s="78"/>
      <c r="E105" s="78"/>
      <c r="F105" s="78"/>
      <c r="G105" s="68"/>
      <c r="H105" s="168"/>
    </row>
    <row r="106" spans="1:8" x14ac:dyDescent="0.3">
      <c r="A106" s="168"/>
      <c r="B106" s="68"/>
      <c r="C106" s="68"/>
      <c r="D106" s="78"/>
      <c r="E106" s="78"/>
      <c r="F106" s="78"/>
      <c r="G106" s="68"/>
      <c r="H106" s="168"/>
    </row>
    <row r="107" spans="1:8" x14ac:dyDescent="0.3">
      <c r="A107" s="168"/>
      <c r="B107" s="68"/>
      <c r="C107" s="68"/>
      <c r="D107" s="78"/>
      <c r="E107" s="78"/>
      <c r="F107" s="78"/>
      <c r="G107" s="68"/>
      <c r="H107" s="168"/>
    </row>
    <row r="108" spans="1:8" x14ac:dyDescent="0.3">
      <c r="A108" s="168"/>
      <c r="B108" s="68"/>
      <c r="C108" s="68"/>
      <c r="D108" s="78"/>
      <c r="E108" s="78"/>
      <c r="F108" s="78"/>
      <c r="G108" s="68"/>
      <c r="H108" s="168"/>
    </row>
    <row r="109" spans="1:8" x14ac:dyDescent="0.3">
      <c r="A109" s="168"/>
      <c r="B109" s="68"/>
      <c r="C109" s="68"/>
      <c r="D109" s="78"/>
      <c r="E109" s="78"/>
      <c r="F109" s="78"/>
      <c r="G109" s="68"/>
      <c r="H109" s="168"/>
    </row>
    <row r="110" spans="1:8" x14ac:dyDescent="0.3">
      <c r="A110" s="168"/>
      <c r="B110" s="68"/>
      <c r="C110" s="68"/>
      <c r="D110" s="68"/>
      <c r="E110" s="68"/>
      <c r="F110" s="68"/>
      <c r="G110" s="68"/>
      <c r="H110" s="168"/>
    </row>
    <row r="111" spans="1:8" x14ac:dyDescent="0.3">
      <c r="A111" s="168"/>
      <c r="B111" s="68"/>
      <c r="C111" s="68"/>
      <c r="D111" s="68"/>
      <c r="E111" s="68"/>
      <c r="F111" s="68"/>
      <c r="G111" s="68"/>
      <c r="H111" s="168"/>
    </row>
    <row r="112" spans="1:8" x14ac:dyDescent="0.3">
      <c r="A112" s="168"/>
      <c r="B112" s="68"/>
      <c r="C112" s="68"/>
      <c r="D112" s="68"/>
      <c r="E112" s="68"/>
      <c r="F112" s="68"/>
      <c r="G112" s="68"/>
      <c r="H112" s="168"/>
    </row>
    <row r="113" spans="1:8" x14ac:dyDescent="0.3">
      <c r="A113" s="168"/>
      <c r="B113" s="68"/>
      <c r="C113" s="68"/>
      <c r="D113" s="68"/>
      <c r="E113" s="68"/>
      <c r="F113" s="68"/>
      <c r="G113" s="68"/>
      <c r="H113" s="168"/>
    </row>
    <row r="114" spans="1:8" x14ac:dyDescent="0.3">
      <c r="A114" s="168"/>
      <c r="B114" s="68"/>
      <c r="C114" s="68"/>
      <c r="D114" s="68"/>
      <c r="E114" s="68"/>
      <c r="F114" s="68"/>
      <c r="G114" s="68"/>
      <c r="H114" s="168"/>
    </row>
    <row r="115" spans="1:8" x14ac:dyDescent="0.3">
      <c r="A115" s="168"/>
      <c r="B115" s="68"/>
      <c r="C115" s="68"/>
      <c r="D115" s="68"/>
      <c r="E115" s="68"/>
      <c r="F115" s="68"/>
      <c r="G115" s="68"/>
      <c r="H115" s="168"/>
    </row>
    <row r="116" spans="1:8" x14ac:dyDescent="0.3">
      <c r="A116" s="168"/>
      <c r="B116" s="68"/>
      <c r="C116" s="68"/>
      <c r="D116" s="68"/>
      <c r="E116" s="68"/>
      <c r="F116" s="68"/>
      <c r="G116" s="68"/>
      <c r="H116" s="168"/>
    </row>
    <row r="117" spans="1:8" ht="15" thickBot="1" x14ac:dyDescent="0.35">
      <c r="A117" s="168"/>
      <c r="B117" s="68"/>
      <c r="C117" s="68"/>
      <c r="D117" s="68"/>
      <c r="E117" s="68"/>
      <c r="F117" s="68"/>
      <c r="G117" s="68"/>
      <c r="H117" s="168"/>
    </row>
    <row r="118" spans="1:8" x14ac:dyDescent="0.3">
      <c r="A118" s="168"/>
      <c r="B118" s="68"/>
      <c r="C118" s="68"/>
      <c r="D118" s="174" t="s">
        <v>247</v>
      </c>
      <c r="E118" s="175" t="s">
        <v>250</v>
      </c>
      <c r="F118" s="181" t="s">
        <v>55</v>
      </c>
      <c r="G118" s="68"/>
      <c r="H118" s="168"/>
    </row>
    <row r="119" spans="1:8" ht="15" thickBot="1" x14ac:dyDescent="0.35">
      <c r="A119" s="168"/>
      <c r="B119" s="68"/>
      <c r="C119" s="68"/>
      <c r="D119" s="179" t="s">
        <v>248</v>
      </c>
      <c r="E119" s="180"/>
      <c r="F119" s="182"/>
      <c r="G119" s="68"/>
      <c r="H119" s="168"/>
    </row>
    <row r="120" spans="1:8" ht="15" thickBot="1" x14ac:dyDescent="0.35">
      <c r="A120" s="168"/>
      <c r="B120" s="68"/>
      <c r="C120" s="68"/>
      <c r="D120" s="176"/>
      <c r="E120" s="177"/>
      <c r="F120" s="178"/>
      <c r="G120" s="68"/>
      <c r="H120" s="168"/>
    </row>
    <row r="121" spans="1:8" x14ac:dyDescent="0.3">
      <c r="A121" s="168"/>
      <c r="B121" s="68"/>
      <c r="C121" s="68"/>
      <c r="D121" s="174" t="s">
        <v>249</v>
      </c>
      <c r="E121" s="175" t="s">
        <v>250</v>
      </c>
      <c r="F121" s="181" t="s">
        <v>68</v>
      </c>
      <c r="G121" s="68"/>
      <c r="H121" s="168"/>
    </row>
    <row r="122" spans="1:8" ht="15" thickBot="1" x14ac:dyDescent="0.35">
      <c r="A122" s="168"/>
      <c r="B122" s="68"/>
      <c r="C122" s="68"/>
      <c r="D122" s="179" t="s">
        <v>251</v>
      </c>
      <c r="E122" s="180"/>
      <c r="F122" s="182"/>
      <c r="G122" s="68"/>
      <c r="H122" s="168"/>
    </row>
    <row r="123" spans="1:8" ht="15" thickBot="1" x14ac:dyDescent="0.35">
      <c r="A123" s="168"/>
      <c r="B123" s="68"/>
      <c r="C123" s="68"/>
      <c r="D123" s="185"/>
      <c r="E123" s="186"/>
      <c r="F123" s="187"/>
      <c r="G123" s="68"/>
      <c r="H123" s="168"/>
    </row>
    <row r="124" spans="1:8" ht="15" thickBot="1" x14ac:dyDescent="0.35">
      <c r="A124" s="168"/>
      <c r="B124" s="68"/>
      <c r="C124" s="68"/>
      <c r="D124" s="185" t="s">
        <v>265</v>
      </c>
      <c r="E124" s="186"/>
      <c r="F124" s="187"/>
      <c r="G124" s="68"/>
      <c r="H124" s="168"/>
    </row>
    <row r="125" spans="1:8" x14ac:dyDescent="0.3">
      <c r="A125" s="168"/>
      <c r="B125" s="68"/>
      <c r="C125" s="68"/>
      <c r="D125" s="177"/>
      <c r="E125" s="177"/>
      <c r="F125" s="177"/>
      <c r="G125" s="68"/>
      <c r="H125" s="168"/>
    </row>
    <row r="126" spans="1:8" x14ac:dyDescent="0.3">
      <c r="A126" s="168"/>
      <c r="B126" s="68"/>
      <c r="C126" s="68"/>
      <c r="D126" s="177"/>
      <c r="E126" s="177"/>
      <c r="F126" s="177"/>
      <c r="G126" s="68"/>
      <c r="H126" s="168"/>
    </row>
    <row r="127" spans="1:8" x14ac:dyDescent="0.3">
      <c r="A127" s="168"/>
      <c r="B127" s="68"/>
      <c r="C127" s="68"/>
      <c r="D127" s="177"/>
      <c r="E127" s="177"/>
      <c r="F127" s="177"/>
      <c r="G127" s="68"/>
      <c r="H127" s="168"/>
    </row>
    <row r="128" spans="1:8" x14ac:dyDescent="0.3">
      <c r="A128" s="168"/>
      <c r="B128" s="68"/>
      <c r="C128" s="68"/>
      <c r="D128" s="177"/>
      <c r="E128" s="177"/>
      <c r="F128" s="177"/>
      <c r="G128" s="68"/>
      <c r="H128" s="168"/>
    </row>
    <row r="129" spans="1:8" x14ac:dyDescent="0.3">
      <c r="A129" s="168"/>
      <c r="B129" s="68"/>
      <c r="C129" s="68"/>
      <c r="D129" s="177"/>
      <c r="E129" s="177"/>
      <c r="F129" s="177"/>
      <c r="G129" s="68"/>
      <c r="H129" s="168"/>
    </row>
    <row r="130" spans="1:8" x14ac:dyDescent="0.3">
      <c r="A130" s="168"/>
      <c r="B130" s="68"/>
      <c r="C130" s="68"/>
      <c r="D130" s="177"/>
      <c r="E130" s="177"/>
      <c r="F130" s="177"/>
      <c r="G130" s="68"/>
      <c r="H130" s="168"/>
    </row>
    <row r="131" spans="1:8" x14ac:dyDescent="0.3">
      <c r="A131" s="168"/>
      <c r="B131" s="68"/>
      <c r="C131" s="68"/>
      <c r="D131" s="177"/>
      <c r="E131" s="177"/>
      <c r="F131" s="177"/>
      <c r="G131" s="68"/>
      <c r="H131" s="168"/>
    </row>
    <row r="132" spans="1:8" x14ac:dyDescent="0.3">
      <c r="A132" s="168"/>
      <c r="B132" s="68"/>
      <c r="C132" s="68"/>
      <c r="D132" s="68"/>
      <c r="E132" s="68"/>
      <c r="F132" s="68"/>
      <c r="G132" s="68"/>
      <c r="H132" s="168"/>
    </row>
    <row r="133" spans="1:8" x14ac:dyDescent="0.3">
      <c r="A133" s="168"/>
      <c r="B133" s="183"/>
      <c r="C133" s="184" t="s">
        <v>279</v>
      </c>
      <c r="D133" s="183"/>
      <c r="E133" s="183"/>
      <c r="F133" s="183"/>
      <c r="G133" s="183"/>
      <c r="H133" s="168"/>
    </row>
    <row r="134" spans="1:8" x14ac:dyDescent="0.3">
      <c r="A134" s="168"/>
      <c r="B134" s="68"/>
      <c r="C134" s="68"/>
      <c r="D134" s="172" t="s">
        <v>242</v>
      </c>
      <c r="E134" s="172" t="s">
        <v>243</v>
      </c>
      <c r="F134" s="172" t="s">
        <v>270</v>
      </c>
      <c r="G134" s="172"/>
      <c r="H134" s="168"/>
    </row>
    <row r="135" spans="1:8" x14ac:dyDescent="0.3">
      <c r="A135" s="168"/>
      <c r="B135" s="68"/>
      <c r="C135" s="68"/>
      <c r="D135" s="172" t="s">
        <v>245</v>
      </c>
      <c r="E135" s="172" t="s">
        <v>257</v>
      </c>
      <c r="F135" s="196" t="s">
        <v>252</v>
      </c>
      <c r="G135" s="196"/>
      <c r="H135" s="168"/>
    </row>
    <row r="136" spans="1:8" x14ac:dyDescent="0.3">
      <c r="A136" s="168"/>
      <c r="B136" s="68"/>
      <c r="C136" s="68"/>
      <c r="D136" s="172" t="s">
        <v>60</v>
      </c>
      <c r="E136" s="172" t="s">
        <v>255</v>
      </c>
      <c r="F136" s="172" t="s">
        <v>256</v>
      </c>
      <c r="G136" s="172"/>
      <c r="H136" s="168"/>
    </row>
    <row r="137" spans="1:8" x14ac:dyDescent="0.3">
      <c r="A137" s="168"/>
      <c r="B137" s="68"/>
      <c r="C137" s="68"/>
      <c r="D137" s="172" t="s">
        <v>245</v>
      </c>
      <c r="E137" s="172" t="s">
        <v>258</v>
      </c>
      <c r="F137" s="172" t="s">
        <v>246</v>
      </c>
      <c r="G137" s="172"/>
      <c r="H137" s="168"/>
    </row>
    <row r="138" spans="1:8" x14ac:dyDescent="0.3">
      <c r="A138" s="168"/>
      <c r="B138" s="68"/>
      <c r="C138" s="68"/>
      <c r="D138" s="172"/>
      <c r="E138" s="172" t="s">
        <v>58</v>
      </c>
      <c r="F138" s="172" t="s">
        <v>260</v>
      </c>
      <c r="G138" s="172"/>
      <c r="H138" s="168"/>
    </row>
    <row r="139" spans="1:8" x14ac:dyDescent="0.3">
      <c r="A139" s="168"/>
      <c r="B139" s="68"/>
      <c r="C139" s="68"/>
      <c r="D139" s="68"/>
      <c r="E139" s="68"/>
      <c r="F139" s="78"/>
      <c r="G139" s="68"/>
      <c r="H139" s="168"/>
    </row>
    <row r="140" spans="1:8" x14ac:dyDescent="0.3">
      <c r="A140" s="168"/>
      <c r="B140" s="68"/>
      <c r="C140" s="68"/>
      <c r="D140" s="68"/>
      <c r="E140" s="68"/>
      <c r="F140" s="68"/>
      <c r="G140" s="68"/>
      <c r="H140" s="168"/>
    </row>
    <row r="141" spans="1:8" x14ac:dyDescent="0.3">
      <c r="A141" s="168"/>
      <c r="B141" s="69" t="s">
        <v>55</v>
      </c>
      <c r="C141" s="68"/>
      <c r="D141" s="68"/>
      <c r="E141" s="68"/>
      <c r="F141" s="68"/>
      <c r="G141" s="68"/>
      <c r="H141" s="168"/>
    </row>
    <row r="142" spans="1:8" x14ac:dyDescent="0.3">
      <c r="A142" s="168"/>
      <c r="B142" s="68"/>
      <c r="C142" s="68"/>
      <c r="D142" s="68"/>
      <c r="E142" s="68"/>
      <c r="F142" s="68"/>
      <c r="G142" s="68"/>
      <c r="H142" s="168"/>
    </row>
    <row r="143" spans="1:8" x14ac:dyDescent="0.3">
      <c r="A143" s="168"/>
      <c r="B143" s="68"/>
      <c r="C143" s="68"/>
      <c r="D143" s="68"/>
      <c r="E143" s="68"/>
      <c r="F143" s="68"/>
      <c r="G143" s="68"/>
      <c r="H143" s="168"/>
    </row>
    <row r="144" spans="1:8" x14ac:dyDescent="0.3">
      <c r="A144" s="168"/>
      <c r="B144" s="68"/>
      <c r="C144" s="68"/>
      <c r="D144" s="68"/>
      <c r="E144" s="68"/>
      <c r="F144" s="68"/>
      <c r="G144" s="68"/>
      <c r="H144" s="168"/>
    </row>
    <row r="145" spans="1:8" x14ac:dyDescent="0.3">
      <c r="A145" s="168"/>
      <c r="B145" s="68"/>
      <c r="C145" s="68"/>
      <c r="D145" s="68"/>
      <c r="E145" s="68"/>
      <c r="F145" s="68"/>
      <c r="G145" s="68"/>
      <c r="H145" s="168"/>
    </row>
    <row r="146" spans="1:8" x14ac:dyDescent="0.3">
      <c r="A146" s="168"/>
      <c r="B146" s="68"/>
      <c r="C146" s="68"/>
      <c r="D146" s="68"/>
      <c r="E146" s="68"/>
      <c r="F146" s="68"/>
      <c r="G146" s="68"/>
      <c r="H146" s="168"/>
    </row>
    <row r="147" spans="1:8" x14ac:dyDescent="0.3">
      <c r="A147" s="168"/>
      <c r="B147" s="68"/>
      <c r="C147" s="68"/>
      <c r="D147" s="68"/>
      <c r="E147" s="68"/>
      <c r="F147" s="68"/>
      <c r="G147" s="68"/>
      <c r="H147" s="168"/>
    </row>
    <row r="148" spans="1:8" x14ac:dyDescent="0.3">
      <c r="A148" s="168"/>
      <c r="B148" s="68"/>
      <c r="C148" s="68"/>
      <c r="D148" s="68"/>
      <c r="E148" s="68"/>
      <c r="F148" s="68"/>
      <c r="G148" s="68"/>
      <c r="H148" s="168"/>
    </row>
    <row r="149" spans="1:8" x14ac:dyDescent="0.3">
      <c r="A149" s="168"/>
      <c r="B149" s="68"/>
      <c r="C149" s="68"/>
      <c r="D149" s="68"/>
      <c r="E149" s="68"/>
      <c r="F149" s="68"/>
      <c r="G149" s="68"/>
      <c r="H149" s="168"/>
    </row>
    <row r="150" spans="1:8" x14ac:dyDescent="0.3">
      <c r="A150" s="168"/>
      <c r="B150" s="68"/>
      <c r="C150" s="68"/>
      <c r="D150" s="68"/>
      <c r="E150" s="68"/>
      <c r="F150" s="68"/>
      <c r="G150" s="68"/>
      <c r="H150" s="168"/>
    </row>
    <row r="151" spans="1:8" x14ac:dyDescent="0.3">
      <c r="A151" s="168"/>
      <c r="B151" s="68"/>
      <c r="C151" s="68"/>
      <c r="D151" s="68"/>
      <c r="E151" s="68"/>
      <c r="F151" s="68"/>
      <c r="G151" s="68"/>
      <c r="H151" s="168"/>
    </row>
    <row r="152" spans="1:8" x14ac:dyDescent="0.3">
      <c r="A152" s="168"/>
      <c r="B152" s="68"/>
      <c r="C152" s="68"/>
      <c r="D152" s="68"/>
      <c r="E152" s="68"/>
      <c r="F152" s="68"/>
      <c r="G152" s="68"/>
      <c r="H152" s="168"/>
    </row>
    <row r="153" spans="1:8" x14ac:dyDescent="0.3">
      <c r="A153" s="168"/>
      <c r="B153" s="69" t="s">
        <v>68</v>
      </c>
      <c r="C153" s="68"/>
      <c r="D153" s="68"/>
      <c r="E153" s="68"/>
      <c r="F153" s="68"/>
      <c r="G153" s="68"/>
      <c r="H153" s="168"/>
    </row>
    <row r="154" spans="1:8" x14ac:dyDescent="0.3">
      <c r="A154" s="168"/>
      <c r="B154" s="68"/>
      <c r="C154" s="68"/>
      <c r="D154" s="68"/>
      <c r="E154" s="68"/>
      <c r="F154" s="68"/>
      <c r="G154" s="68"/>
      <c r="H154" s="168"/>
    </row>
    <row r="155" spans="1:8" x14ac:dyDescent="0.3">
      <c r="A155" s="168"/>
      <c r="B155" s="68"/>
      <c r="C155" s="68"/>
      <c r="D155" s="68"/>
      <c r="E155" s="68"/>
      <c r="F155" s="68"/>
      <c r="G155" s="68"/>
      <c r="H155" s="168"/>
    </row>
    <row r="156" spans="1:8" x14ac:dyDescent="0.3">
      <c r="A156" s="168"/>
      <c r="B156" s="68"/>
      <c r="C156" s="68"/>
      <c r="D156" s="68"/>
      <c r="E156" s="68"/>
      <c r="F156" s="68"/>
      <c r="G156" s="68"/>
      <c r="H156" s="168"/>
    </row>
    <row r="157" spans="1:8" x14ac:dyDescent="0.3">
      <c r="A157" s="168"/>
      <c r="B157" s="68"/>
      <c r="C157" s="68"/>
      <c r="D157" s="68"/>
      <c r="E157" s="68"/>
      <c r="F157" s="68"/>
      <c r="G157" s="68"/>
      <c r="H157" s="168"/>
    </row>
    <row r="158" spans="1:8" x14ac:dyDescent="0.3">
      <c r="A158" s="168"/>
      <c r="B158" s="68"/>
      <c r="C158" s="68"/>
      <c r="D158" s="68"/>
      <c r="E158" s="68"/>
      <c r="F158" s="68"/>
      <c r="G158" s="68"/>
      <c r="H158" s="168"/>
    </row>
    <row r="159" spans="1:8" x14ac:dyDescent="0.3">
      <c r="A159" s="168"/>
      <c r="B159" s="68"/>
      <c r="C159" s="68"/>
      <c r="D159" s="68"/>
      <c r="E159" s="68"/>
      <c r="F159" s="68"/>
      <c r="G159" s="68"/>
      <c r="H159" s="168"/>
    </row>
    <row r="160" spans="1:8" x14ac:dyDescent="0.3">
      <c r="A160" s="168"/>
      <c r="B160" s="68"/>
      <c r="C160" s="68"/>
      <c r="D160" s="68"/>
      <c r="E160" s="68"/>
      <c r="F160" s="68"/>
      <c r="G160" s="68"/>
      <c r="H160" s="168"/>
    </row>
    <row r="161" spans="1:8" x14ac:dyDescent="0.3">
      <c r="A161" s="168"/>
      <c r="B161" s="68"/>
      <c r="C161" s="68"/>
      <c r="D161" s="68"/>
      <c r="E161" s="68"/>
      <c r="F161" s="68"/>
      <c r="G161" s="68"/>
      <c r="H161" s="168"/>
    </row>
    <row r="162" spans="1:8" x14ac:dyDescent="0.3">
      <c r="A162" s="168"/>
      <c r="B162" s="69" t="s">
        <v>1</v>
      </c>
      <c r="C162" s="68"/>
      <c r="D162" s="68"/>
      <c r="E162" s="68"/>
      <c r="F162" s="68"/>
      <c r="G162" s="68"/>
      <c r="H162" s="168"/>
    </row>
    <row r="163" spans="1:8" x14ac:dyDescent="0.3">
      <c r="A163" s="168"/>
      <c r="B163" s="68"/>
      <c r="C163" s="68"/>
      <c r="D163" s="68"/>
      <c r="E163" s="68"/>
      <c r="F163" s="68"/>
      <c r="G163" s="68"/>
      <c r="H163" s="168"/>
    </row>
    <row r="164" spans="1:8" x14ac:dyDescent="0.3">
      <c r="A164" s="168"/>
      <c r="B164" s="68"/>
      <c r="C164" s="68"/>
      <c r="D164" s="68"/>
      <c r="E164" s="68"/>
      <c r="F164" s="68"/>
      <c r="G164" s="68"/>
      <c r="H164" s="168"/>
    </row>
    <row r="165" spans="1:8" x14ac:dyDescent="0.3">
      <c r="A165" s="168"/>
      <c r="B165" s="68"/>
      <c r="C165" s="68"/>
      <c r="D165" s="68"/>
      <c r="E165" s="68"/>
      <c r="F165" s="68"/>
      <c r="G165" s="68"/>
      <c r="H165" s="168"/>
    </row>
    <row r="166" spans="1:8" x14ac:dyDescent="0.3">
      <c r="A166" s="168"/>
      <c r="B166" s="68"/>
      <c r="C166" s="68"/>
      <c r="D166" s="68"/>
      <c r="E166" s="68"/>
      <c r="F166" s="68"/>
      <c r="G166" s="68"/>
      <c r="H166" s="168"/>
    </row>
    <row r="167" spans="1:8" x14ac:dyDescent="0.3">
      <c r="A167" s="168"/>
      <c r="B167" s="68"/>
      <c r="C167" s="68"/>
      <c r="D167" s="68"/>
      <c r="E167" s="68"/>
      <c r="F167" s="68"/>
      <c r="G167" s="68"/>
      <c r="H167" s="168"/>
    </row>
    <row r="168" spans="1:8" x14ac:dyDescent="0.3">
      <c r="A168" s="168"/>
      <c r="B168" s="68"/>
      <c r="C168" s="68"/>
      <c r="D168" s="68"/>
      <c r="E168" s="68"/>
      <c r="F168" s="68"/>
      <c r="G168" s="68"/>
      <c r="H168" s="168"/>
    </row>
    <row r="169" spans="1:8" x14ac:dyDescent="0.3">
      <c r="A169" s="168"/>
      <c r="B169" s="68"/>
      <c r="C169" s="68"/>
      <c r="D169" s="68"/>
      <c r="E169" s="68"/>
      <c r="F169" s="68"/>
      <c r="G169" s="68"/>
      <c r="H169" s="168"/>
    </row>
    <row r="170" spans="1:8" x14ac:dyDescent="0.3">
      <c r="A170" s="168"/>
      <c r="B170" s="68"/>
      <c r="C170" s="68"/>
      <c r="D170" s="68"/>
      <c r="E170" s="68"/>
      <c r="F170" s="68"/>
      <c r="G170" s="68"/>
      <c r="H170" s="168"/>
    </row>
    <row r="171" spans="1:8" x14ac:dyDescent="0.3">
      <c r="A171" s="168"/>
      <c r="B171" s="68"/>
      <c r="C171" s="68"/>
      <c r="D171" s="68"/>
      <c r="E171" s="68"/>
      <c r="F171" s="68"/>
      <c r="G171" s="68"/>
      <c r="H171" s="168"/>
    </row>
    <row r="172" spans="1:8" x14ac:dyDescent="0.3">
      <c r="A172" s="168"/>
      <c r="B172" s="68"/>
      <c r="C172" s="68"/>
      <c r="D172" s="68"/>
      <c r="E172" s="68"/>
      <c r="F172" s="68"/>
      <c r="G172" s="68"/>
      <c r="H172" s="168"/>
    </row>
    <row r="173" spans="1:8" x14ac:dyDescent="0.3">
      <c r="A173" s="168"/>
      <c r="B173" s="68"/>
      <c r="C173" s="68"/>
      <c r="D173" s="68"/>
      <c r="E173" s="68"/>
      <c r="F173" s="68"/>
      <c r="G173" s="68"/>
      <c r="H173" s="168"/>
    </row>
    <row r="174" spans="1:8" x14ac:dyDescent="0.3">
      <c r="A174" s="168"/>
      <c r="B174" s="68"/>
      <c r="C174" s="68"/>
      <c r="D174" s="68"/>
      <c r="E174" s="68"/>
      <c r="F174" s="68"/>
      <c r="G174" s="68"/>
      <c r="H174" s="168"/>
    </row>
    <row r="175" spans="1:8" x14ac:dyDescent="0.3">
      <c r="A175" s="168"/>
      <c r="B175" s="68"/>
      <c r="C175" s="68"/>
      <c r="D175" s="68"/>
      <c r="E175" s="68"/>
      <c r="F175" s="68"/>
      <c r="G175" s="68"/>
      <c r="H175" s="168"/>
    </row>
    <row r="176" spans="1:8" x14ac:dyDescent="0.3">
      <c r="A176" s="168"/>
      <c r="B176" s="68"/>
      <c r="C176" s="68"/>
      <c r="D176" s="68"/>
      <c r="E176" s="68"/>
      <c r="F176" s="68"/>
      <c r="G176" s="68"/>
      <c r="H176" s="168"/>
    </row>
    <row r="177" spans="1:8" x14ac:dyDescent="0.3">
      <c r="A177" s="168"/>
      <c r="B177" s="68"/>
      <c r="C177" s="68"/>
      <c r="D177" s="68"/>
      <c r="E177" s="68"/>
      <c r="F177" s="68"/>
      <c r="G177" s="68"/>
      <c r="H177" s="168"/>
    </row>
    <row r="178" spans="1:8" x14ac:dyDescent="0.3">
      <c r="A178" s="168"/>
      <c r="B178" s="68"/>
      <c r="C178" s="68"/>
      <c r="D178" s="68"/>
      <c r="E178" s="68"/>
      <c r="F178" s="68"/>
      <c r="G178" s="68"/>
      <c r="H178" s="168"/>
    </row>
    <row r="179" spans="1:8" x14ac:dyDescent="0.3">
      <c r="A179" s="168"/>
      <c r="B179" s="68"/>
      <c r="C179" s="68"/>
      <c r="D179" s="68"/>
      <c r="E179" s="68"/>
      <c r="F179" s="68"/>
      <c r="G179" s="68"/>
      <c r="H179" s="168"/>
    </row>
    <row r="180" spans="1:8" x14ac:dyDescent="0.3">
      <c r="A180" s="168"/>
      <c r="B180" s="183"/>
      <c r="C180" s="184" t="s">
        <v>280</v>
      </c>
      <c r="D180" s="183"/>
      <c r="E180" s="183"/>
      <c r="F180" s="183"/>
      <c r="G180" s="183"/>
      <c r="H180" s="168"/>
    </row>
    <row r="181" spans="1:8" x14ac:dyDescent="0.3">
      <c r="A181" s="168"/>
      <c r="B181" s="68"/>
      <c r="C181" s="68" t="s">
        <v>266</v>
      </c>
      <c r="D181" s="68"/>
      <c r="E181" s="68"/>
      <c r="F181" s="68"/>
      <c r="G181" s="68"/>
      <c r="H181" s="168"/>
    </row>
    <row r="182" spans="1:8" x14ac:dyDescent="0.3">
      <c r="A182" s="168"/>
      <c r="B182" s="68"/>
      <c r="C182" s="68"/>
      <c r="D182" s="170" t="s">
        <v>245</v>
      </c>
      <c r="E182" s="170" t="s">
        <v>257</v>
      </c>
      <c r="F182" s="170" t="s">
        <v>267</v>
      </c>
      <c r="G182" s="68"/>
      <c r="H182" s="168"/>
    </row>
    <row r="183" spans="1:8" x14ac:dyDescent="0.3">
      <c r="A183" s="168"/>
      <c r="B183" s="68"/>
      <c r="C183" s="68"/>
      <c r="D183" s="170" t="s">
        <v>60</v>
      </c>
      <c r="E183" s="170" t="s">
        <v>255</v>
      </c>
      <c r="F183" s="170" t="s">
        <v>256</v>
      </c>
      <c r="G183" s="68"/>
      <c r="H183" s="168"/>
    </row>
    <row r="184" spans="1:8" x14ac:dyDescent="0.3">
      <c r="A184" s="168"/>
      <c r="B184" s="68"/>
      <c r="C184" s="68"/>
      <c r="D184" s="170" t="s">
        <v>268</v>
      </c>
      <c r="E184" s="170" t="s">
        <v>243</v>
      </c>
      <c r="F184" s="170" t="s">
        <v>269</v>
      </c>
      <c r="G184" s="68"/>
      <c r="H184" s="168"/>
    </row>
    <row r="185" spans="1:8" x14ac:dyDescent="0.3">
      <c r="A185" s="168"/>
      <c r="B185" s="68"/>
      <c r="C185" s="68"/>
      <c r="D185" s="170"/>
      <c r="E185" s="170"/>
      <c r="F185" s="170"/>
      <c r="G185" s="68"/>
      <c r="H185" s="168"/>
    </row>
    <row r="186" spans="1:8" x14ac:dyDescent="0.3">
      <c r="A186" s="168"/>
      <c r="B186" s="69" t="s">
        <v>6</v>
      </c>
      <c r="C186" s="68"/>
      <c r="D186" s="68"/>
      <c r="E186" s="68"/>
      <c r="F186" s="68"/>
      <c r="G186" s="68"/>
      <c r="H186" s="168"/>
    </row>
    <row r="187" spans="1:8" x14ac:dyDescent="0.3">
      <c r="A187" s="168"/>
      <c r="B187" s="68"/>
      <c r="C187" s="68"/>
      <c r="D187" s="68"/>
      <c r="E187" s="68"/>
      <c r="F187" s="68"/>
      <c r="G187" s="68"/>
      <c r="H187" s="168"/>
    </row>
    <row r="188" spans="1:8" x14ac:dyDescent="0.3">
      <c r="A188" s="168"/>
      <c r="B188" s="68"/>
      <c r="C188" s="68"/>
      <c r="D188" s="68"/>
      <c r="E188" s="68"/>
      <c r="F188" s="68"/>
      <c r="G188" s="68"/>
      <c r="H188" s="168"/>
    </row>
    <row r="189" spans="1:8" x14ac:dyDescent="0.3">
      <c r="A189" s="168"/>
      <c r="B189" s="68"/>
      <c r="C189" s="68"/>
      <c r="D189" s="68"/>
      <c r="E189" s="68"/>
      <c r="F189" s="68"/>
      <c r="G189" s="68"/>
      <c r="H189" s="168"/>
    </row>
    <row r="190" spans="1:8" x14ac:dyDescent="0.3">
      <c r="A190" s="168"/>
      <c r="B190" s="68"/>
      <c r="C190" s="68"/>
      <c r="D190" s="68"/>
      <c r="E190" s="68"/>
      <c r="F190" s="68"/>
      <c r="G190" s="68"/>
      <c r="H190" s="168"/>
    </row>
    <row r="191" spans="1:8" x14ac:dyDescent="0.3">
      <c r="A191" s="168"/>
      <c r="B191" s="68"/>
      <c r="C191" s="68"/>
      <c r="D191" s="68"/>
      <c r="E191" s="68"/>
      <c r="F191" s="68"/>
      <c r="G191" s="68"/>
      <c r="H191" s="168"/>
    </row>
    <row r="192" spans="1:8" x14ac:dyDescent="0.3">
      <c r="A192" s="168"/>
      <c r="B192" s="68"/>
      <c r="C192" s="68"/>
      <c r="D192" s="68"/>
      <c r="E192" s="68"/>
      <c r="F192" s="68"/>
      <c r="G192" s="68"/>
      <c r="H192" s="168"/>
    </row>
    <row r="193" spans="1:8" x14ac:dyDescent="0.3">
      <c r="A193" s="168"/>
      <c r="B193" s="68"/>
      <c r="C193" s="68"/>
      <c r="D193" s="68"/>
      <c r="E193" s="68"/>
      <c r="F193" s="68"/>
      <c r="G193" s="68"/>
      <c r="H193" s="168"/>
    </row>
    <row r="194" spans="1:8" x14ac:dyDescent="0.3">
      <c r="A194" s="168"/>
      <c r="B194" s="68"/>
      <c r="C194" s="68"/>
      <c r="D194" s="68"/>
      <c r="E194" s="68"/>
      <c r="F194" s="68"/>
      <c r="G194" s="68"/>
      <c r="H194" s="168"/>
    </row>
    <row r="195" spans="1:8" x14ac:dyDescent="0.3">
      <c r="A195" s="168"/>
      <c r="B195" s="69" t="s">
        <v>208</v>
      </c>
      <c r="C195" s="68"/>
      <c r="D195" s="68"/>
      <c r="E195" s="68"/>
      <c r="F195" s="68"/>
      <c r="G195" s="68"/>
      <c r="H195" s="168"/>
    </row>
    <row r="196" spans="1:8" x14ac:dyDescent="0.3">
      <c r="A196" s="168"/>
      <c r="B196" s="68"/>
      <c r="C196" s="68"/>
      <c r="D196" s="68"/>
      <c r="E196" s="68"/>
      <c r="F196" s="68"/>
      <c r="G196" s="68"/>
      <c r="H196" s="168"/>
    </row>
    <row r="197" spans="1:8" x14ac:dyDescent="0.3">
      <c r="A197" s="168"/>
      <c r="B197" s="68"/>
      <c r="C197" s="68"/>
      <c r="D197" s="68"/>
      <c r="E197" s="68"/>
      <c r="F197" s="68"/>
      <c r="G197" s="68"/>
      <c r="H197" s="168"/>
    </row>
    <row r="198" spans="1:8" x14ac:dyDescent="0.3">
      <c r="A198" s="168"/>
      <c r="B198" s="68"/>
      <c r="C198" s="68"/>
      <c r="D198" s="68"/>
      <c r="E198" s="68"/>
      <c r="F198" s="68"/>
      <c r="G198" s="68"/>
      <c r="H198" s="168"/>
    </row>
    <row r="199" spans="1:8" x14ac:dyDescent="0.3">
      <c r="A199" s="168"/>
      <c r="B199" s="68"/>
      <c r="C199" s="68"/>
      <c r="D199" s="68"/>
      <c r="E199" s="68"/>
      <c r="F199" s="68"/>
      <c r="G199" s="68"/>
      <c r="H199" s="168"/>
    </row>
    <row r="200" spans="1:8" x14ac:dyDescent="0.3">
      <c r="A200" s="168"/>
      <c r="B200" s="68"/>
      <c r="C200" s="68"/>
      <c r="D200" s="68"/>
      <c r="E200" s="68"/>
      <c r="F200" s="68"/>
      <c r="G200" s="68"/>
      <c r="H200" s="168"/>
    </row>
    <row r="201" spans="1:8" x14ac:dyDescent="0.3">
      <c r="A201" s="168"/>
      <c r="B201" s="68"/>
      <c r="C201" s="68"/>
      <c r="D201" s="68"/>
      <c r="E201" s="68"/>
      <c r="F201" s="68"/>
      <c r="G201" s="68"/>
      <c r="H201" s="168"/>
    </row>
    <row r="202" spans="1:8" x14ac:dyDescent="0.3">
      <c r="A202" s="168"/>
      <c r="B202" s="68"/>
      <c r="C202" s="68"/>
      <c r="D202" s="68"/>
      <c r="E202" s="68"/>
      <c r="F202" s="68"/>
      <c r="G202" s="68"/>
      <c r="H202" s="168"/>
    </row>
    <row r="203" spans="1:8" x14ac:dyDescent="0.3">
      <c r="A203" s="168"/>
      <c r="B203" s="68"/>
      <c r="C203" s="68"/>
      <c r="D203" s="68"/>
      <c r="E203" s="68"/>
      <c r="F203" s="68"/>
      <c r="G203" s="68"/>
      <c r="H203" s="168"/>
    </row>
    <row r="204" spans="1:8" x14ac:dyDescent="0.3">
      <c r="A204" s="168"/>
      <c r="B204" s="68"/>
      <c r="C204" s="68"/>
      <c r="D204" s="68"/>
      <c r="E204" s="68"/>
      <c r="F204" s="68"/>
      <c r="G204" s="68"/>
      <c r="H204" s="168"/>
    </row>
    <row r="205" spans="1:8" x14ac:dyDescent="0.3">
      <c r="A205" s="168"/>
      <c r="B205" s="68"/>
      <c r="C205" s="68"/>
      <c r="D205" s="68"/>
      <c r="E205" s="68"/>
      <c r="F205" s="68"/>
      <c r="G205" s="68"/>
      <c r="H205" s="168"/>
    </row>
    <row r="206" spans="1:8" x14ac:dyDescent="0.3">
      <c r="A206" s="168"/>
      <c r="B206" s="68"/>
      <c r="C206" s="68"/>
      <c r="D206" s="68"/>
      <c r="E206" s="68"/>
      <c r="F206" s="68"/>
      <c r="G206" s="68"/>
      <c r="H206" s="168"/>
    </row>
    <row r="207" spans="1:8" x14ac:dyDescent="0.3">
      <c r="A207" s="168"/>
      <c r="B207" s="68"/>
      <c r="C207" s="68"/>
      <c r="D207" s="68"/>
      <c r="E207" s="68"/>
      <c r="F207" s="68"/>
      <c r="G207" s="68"/>
      <c r="H207" s="168"/>
    </row>
    <row r="208" spans="1:8" x14ac:dyDescent="0.3">
      <c r="A208" s="168"/>
      <c r="B208" s="68"/>
      <c r="C208" s="68"/>
      <c r="D208" s="68"/>
      <c r="E208" s="68"/>
      <c r="F208" s="68"/>
      <c r="G208" s="68"/>
      <c r="H208" s="168"/>
    </row>
    <row r="209" spans="1:17" x14ac:dyDescent="0.3">
      <c r="A209" s="168"/>
      <c r="B209" s="68"/>
      <c r="C209" s="68"/>
      <c r="D209" s="68"/>
      <c r="E209" s="68"/>
      <c r="F209" s="68"/>
      <c r="G209" s="68"/>
      <c r="H209" s="168"/>
    </row>
    <row r="210" spans="1:17" x14ac:dyDescent="0.3">
      <c r="A210" s="168"/>
      <c r="B210" s="68"/>
      <c r="C210" s="68"/>
      <c r="D210" s="68"/>
      <c r="E210" s="68"/>
      <c r="F210" s="68"/>
      <c r="G210" s="68"/>
      <c r="H210" s="168"/>
    </row>
    <row r="211" spans="1:17" x14ac:dyDescent="0.3">
      <c r="A211" s="168"/>
      <c r="B211" s="68"/>
      <c r="C211" s="68"/>
      <c r="D211" s="68"/>
      <c r="E211" s="68"/>
      <c r="F211" s="68"/>
      <c r="G211" s="68"/>
      <c r="H211" s="168"/>
    </row>
    <row r="212" spans="1:17" x14ac:dyDescent="0.3">
      <c r="A212" s="168"/>
      <c r="B212" s="68"/>
      <c r="C212" s="68"/>
      <c r="D212" s="68"/>
      <c r="E212" s="68"/>
      <c r="F212" s="68"/>
      <c r="G212" s="68"/>
      <c r="H212" s="168"/>
    </row>
    <row r="213" spans="1:17" x14ac:dyDescent="0.3">
      <c r="A213" s="168"/>
      <c r="B213" s="68"/>
      <c r="C213" s="68"/>
      <c r="D213" s="68"/>
      <c r="E213" s="68"/>
      <c r="F213" s="68"/>
      <c r="G213" s="68"/>
      <c r="H213" s="168"/>
    </row>
    <row r="214" spans="1:17" x14ac:dyDescent="0.3">
      <c r="A214" s="168"/>
      <c r="B214" s="68"/>
      <c r="C214" s="68"/>
      <c r="D214" s="68"/>
      <c r="E214" s="68"/>
      <c r="F214" s="68"/>
      <c r="G214" s="68"/>
      <c r="H214" s="168"/>
    </row>
    <row r="215" spans="1:17" x14ac:dyDescent="0.3">
      <c r="A215" s="168"/>
      <c r="B215" s="68"/>
      <c r="C215" s="68"/>
      <c r="D215" s="68"/>
      <c r="E215" s="68"/>
      <c r="F215" s="68"/>
      <c r="G215" s="68"/>
      <c r="H215" s="168"/>
    </row>
    <row r="216" spans="1:17" x14ac:dyDescent="0.3">
      <c r="A216" s="168"/>
      <c r="B216" s="68"/>
      <c r="C216" s="68"/>
      <c r="D216" s="68"/>
      <c r="E216" s="68"/>
      <c r="F216" s="68"/>
      <c r="G216" s="68"/>
      <c r="H216" s="168"/>
    </row>
    <row r="217" spans="1:17" x14ac:dyDescent="0.3">
      <c r="A217" s="168"/>
      <c r="B217" s="168"/>
      <c r="C217" s="168"/>
      <c r="D217" s="168"/>
      <c r="E217" s="168"/>
      <c r="F217" s="168"/>
      <c r="G217" s="168"/>
      <c r="H217" s="168"/>
    </row>
    <row r="218" spans="1:17" x14ac:dyDescent="0.3">
      <c r="A218" s="168"/>
      <c r="B218" s="68" t="s">
        <v>282</v>
      </c>
      <c r="C218" s="68"/>
      <c r="D218" s="68"/>
      <c r="E218" s="68"/>
      <c r="F218" s="68"/>
      <c r="G218" s="68"/>
      <c r="H218" s="168"/>
    </row>
    <row r="219" spans="1:17" x14ac:dyDescent="0.3">
      <c r="A219" s="168"/>
      <c r="B219" s="68"/>
      <c r="C219" s="68"/>
      <c r="D219" s="68"/>
      <c r="E219" s="68"/>
      <c r="F219" s="68"/>
      <c r="G219" s="68"/>
      <c r="H219" s="168"/>
      <c r="I219" s="167" t="s">
        <v>287</v>
      </c>
      <c r="M219" s="167" t="s">
        <v>288</v>
      </c>
      <c r="Q219" s="167" t="s">
        <v>289</v>
      </c>
    </row>
    <row r="220" spans="1:17" x14ac:dyDescent="0.3">
      <c r="A220" s="168"/>
      <c r="B220" s="68" t="s">
        <v>283</v>
      </c>
      <c r="C220" s="68"/>
      <c r="D220" s="68"/>
      <c r="E220" s="68"/>
      <c r="F220" s="68"/>
      <c r="G220" s="68"/>
      <c r="H220" s="168"/>
    </row>
    <row r="221" spans="1:17" x14ac:dyDescent="0.3">
      <c r="A221" s="168"/>
      <c r="B221" s="68"/>
      <c r="C221" s="68"/>
      <c r="D221" s="68"/>
      <c r="E221" s="68"/>
      <c r="F221" s="68"/>
      <c r="G221" s="68"/>
      <c r="H221" s="168"/>
    </row>
    <row r="222" spans="1:17" x14ac:dyDescent="0.3">
      <c r="A222" s="168"/>
      <c r="B222" s="68"/>
      <c r="C222" s="68"/>
      <c r="D222" s="68" t="s">
        <v>284</v>
      </c>
      <c r="E222" s="68"/>
      <c r="F222" s="68"/>
      <c r="G222" s="68"/>
      <c r="H222" s="168"/>
    </row>
    <row r="223" spans="1:17" ht="14.4" customHeight="1" x14ac:dyDescent="0.3">
      <c r="A223" s="168"/>
      <c r="B223" s="68"/>
      <c r="C223" s="68"/>
      <c r="D223" s="193" t="s">
        <v>285</v>
      </c>
      <c r="E223" s="193"/>
      <c r="F223" s="193"/>
      <c r="G223" s="193"/>
      <c r="H223" s="168"/>
    </row>
    <row r="224" spans="1:17" x14ac:dyDescent="0.3">
      <c r="A224" s="168"/>
      <c r="B224" s="68"/>
      <c r="C224" s="68"/>
      <c r="D224" s="193"/>
      <c r="E224" s="193"/>
      <c r="F224" s="193"/>
      <c r="G224" s="193"/>
      <c r="H224" s="168"/>
    </row>
    <row r="225" spans="1:8" x14ac:dyDescent="0.3">
      <c r="A225" s="168"/>
      <c r="B225" s="68"/>
      <c r="C225" s="68"/>
      <c r="D225" s="193"/>
      <c r="E225" s="193"/>
      <c r="F225" s="193"/>
      <c r="G225" s="193"/>
      <c r="H225" s="168"/>
    </row>
    <row r="226" spans="1:8" x14ac:dyDescent="0.3">
      <c r="A226" s="168"/>
      <c r="B226" s="68"/>
      <c r="C226" s="68"/>
      <c r="D226" s="193"/>
      <c r="E226" s="193"/>
      <c r="F226" s="193"/>
      <c r="G226" s="193"/>
      <c r="H226" s="168"/>
    </row>
    <row r="227" spans="1:8" x14ac:dyDescent="0.3">
      <c r="A227" s="168"/>
      <c r="B227" s="68"/>
      <c r="C227" s="68"/>
      <c r="D227" s="68"/>
      <c r="E227" s="68"/>
      <c r="F227" s="68"/>
      <c r="G227" s="68"/>
      <c r="H227" s="168"/>
    </row>
    <row r="228" spans="1:8" x14ac:dyDescent="0.3">
      <c r="A228" s="168"/>
      <c r="B228" s="68"/>
      <c r="C228" s="68"/>
      <c r="D228" s="68"/>
      <c r="E228" s="68"/>
      <c r="F228" s="68"/>
      <c r="G228" s="68"/>
      <c r="H228" s="168"/>
    </row>
    <row r="229" spans="1:8" x14ac:dyDescent="0.3">
      <c r="A229" s="168"/>
      <c r="B229" s="68" t="s">
        <v>293</v>
      </c>
      <c r="C229" s="68"/>
      <c r="D229" s="68"/>
      <c r="E229" s="68"/>
      <c r="F229" s="68"/>
      <c r="G229" s="68"/>
      <c r="H229" s="168"/>
    </row>
    <row r="230" spans="1:8" x14ac:dyDescent="0.3">
      <c r="A230" s="168"/>
      <c r="B230" s="68" t="s">
        <v>286</v>
      </c>
      <c r="C230" s="68"/>
      <c r="D230" s="68"/>
      <c r="E230" s="68"/>
      <c r="F230" s="68"/>
      <c r="G230" s="68"/>
      <c r="H230" s="168"/>
    </row>
    <row r="231" spans="1:8" x14ac:dyDescent="0.3">
      <c r="A231" s="168"/>
      <c r="B231" s="68" t="s">
        <v>290</v>
      </c>
      <c r="C231" s="68"/>
      <c r="D231" s="68"/>
      <c r="E231" s="68"/>
      <c r="F231" s="68"/>
      <c r="G231" s="68"/>
      <c r="H231" s="168"/>
    </row>
    <row r="232" spans="1:8" x14ac:dyDescent="0.3">
      <c r="A232" s="168"/>
      <c r="B232" s="68" t="s">
        <v>292</v>
      </c>
      <c r="C232" s="68"/>
      <c r="D232" s="68"/>
      <c r="E232" s="68"/>
      <c r="F232" s="68"/>
      <c r="G232" s="68"/>
      <c r="H232" s="168"/>
    </row>
    <row r="233" spans="1:8" x14ac:dyDescent="0.3">
      <c r="A233" s="168"/>
      <c r="B233" s="68" t="s">
        <v>294</v>
      </c>
      <c r="C233" s="68"/>
      <c r="D233" s="68"/>
      <c r="E233" s="68"/>
      <c r="F233" s="68"/>
      <c r="G233" s="68"/>
      <c r="H233" s="168"/>
    </row>
    <row r="234" spans="1:8" x14ac:dyDescent="0.3">
      <c r="A234" s="168"/>
      <c r="B234" s="68" t="s">
        <v>295</v>
      </c>
      <c r="C234" s="68"/>
      <c r="D234" s="68"/>
      <c r="E234" s="68"/>
      <c r="F234" s="68"/>
      <c r="G234" s="68"/>
      <c r="H234" s="168"/>
    </row>
    <row r="235" spans="1:8" ht="15" thickBot="1" x14ac:dyDescent="0.35">
      <c r="A235" s="168"/>
      <c r="B235" s="68"/>
      <c r="C235" s="68"/>
      <c r="D235" s="68"/>
      <c r="E235" s="68"/>
      <c r="F235" s="68"/>
      <c r="G235" s="68"/>
      <c r="H235" s="168"/>
    </row>
    <row r="236" spans="1:8" x14ac:dyDescent="0.3">
      <c r="A236" s="168"/>
      <c r="B236" s="200" t="s">
        <v>6</v>
      </c>
      <c r="C236" s="201"/>
      <c r="D236" s="200" t="s">
        <v>3</v>
      </c>
      <c r="E236" s="201"/>
      <c r="F236" s="208" t="s">
        <v>19</v>
      </c>
      <c r="G236" s="68"/>
      <c r="H236" s="168"/>
    </row>
    <row r="237" spans="1:8" ht="15" thickBot="1" x14ac:dyDescent="0.35">
      <c r="A237" s="168"/>
      <c r="B237" s="215" t="s">
        <v>53</v>
      </c>
      <c r="C237" s="216" t="s">
        <v>291</v>
      </c>
      <c r="D237" s="215" t="s">
        <v>53</v>
      </c>
      <c r="E237" s="216" t="s">
        <v>291</v>
      </c>
      <c r="F237" s="217"/>
      <c r="G237" s="68"/>
      <c r="H237" s="168"/>
    </row>
    <row r="238" spans="1:8" x14ac:dyDescent="0.3">
      <c r="A238" s="168"/>
      <c r="B238" s="212" t="s">
        <v>209</v>
      </c>
      <c r="C238" s="213">
        <v>-1568.3171093989226</v>
      </c>
      <c r="D238" s="212" t="s">
        <v>209</v>
      </c>
      <c r="E238" s="213">
        <v>1568.32</v>
      </c>
      <c r="F238" s="214">
        <f>C238+E238</f>
        <v>2.8906010772971058E-3</v>
      </c>
      <c r="G238" s="73"/>
      <c r="H238" s="198"/>
    </row>
    <row r="239" spans="1:8" x14ac:dyDescent="0.3">
      <c r="A239" s="168"/>
      <c r="B239" s="202" t="s">
        <v>210</v>
      </c>
      <c r="C239" s="203">
        <v>-354.01400000000007</v>
      </c>
      <c r="D239" s="202" t="s">
        <v>210</v>
      </c>
      <c r="E239" s="203">
        <v>354.01</v>
      </c>
      <c r="F239" s="209">
        <f t="shared" ref="F239:F250" si="0">C239+E239</f>
        <v>-4.0000000000759428E-3</v>
      </c>
      <c r="G239" s="73"/>
      <c r="H239" s="198"/>
    </row>
    <row r="240" spans="1:8" x14ac:dyDescent="0.3">
      <c r="A240" s="168"/>
      <c r="B240" s="202" t="s">
        <v>211</v>
      </c>
      <c r="C240" s="203">
        <v>-46.431733333333334</v>
      </c>
      <c r="D240" s="202" t="s">
        <v>211</v>
      </c>
      <c r="E240" s="203">
        <v>46.43</v>
      </c>
      <c r="F240" s="209">
        <f t="shared" si="0"/>
        <v>-1.7333333333340306E-3</v>
      </c>
      <c r="G240" s="73"/>
      <c r="H240" s="198"/>
    </row>
    <row r="241" spans="1:8" x14ac:dyDescent="0.3">
      <c r="A241" s="168"/>
      <c r="B241" s="202" t="s">
        <v>212</v>
      </c>
      <c r="C241" s="203">
        <v>-973.34181347099309</v>
      </c>
      <c r="D241" s="202" t="s">
        <v>212</v>
      </c>
      <c r="E241" s="203">
        <v>973.34</v>
      </c>
      <c r="F241" s="209">
        <f t="shared" si="0"/>
        <v>-1.8134709930563986E-3</v>
      </c>
      <c r="G241" s="73"/>
      <c r="H241" s="198"/>
    </row>
    <row r="242" spans="1:8" x14ac:dyDescent="0.3">
      <c r="A242" s="168"/>
      <c r="B242" s="202" t="s">
        <v>213</v>
      </c>
      <c r="C242" s="203">
        <v>-28.500745231071786</v>
      </c>
      <c r="D242" s="202" t="s">
        <v>213</v>
      </c>
      <c r="E242" s="203">
        <v>28.5</v>
      </c>
      <c r="F242" s="209">
        <f t="shared" si="0"/>
        <v>-7.452310717859234E-4</v>
      </c>
      <c r="G242" s="73"/>
      <c r="H242" s="198"/>
    </row>
    <row r="243" spans="1:8" x14ac:dyDescent="0.3">
      <c r="A243" s="168"/>
      <c r="B243" s="202" t="s">
        <v>214</v>
      </c>
      <c r="C243" s="203">
        <v>-63.400963513728158</v>
      </c>
      <c r="D243" s="202" t="s">
        <v>214</v>
      </c>
      <c r="E243" s="203">
        <v>63.4</v>
      </c>
      <c r="F243" s="209">
        <f t="shared" si="0"/>
        <v>-9.6351372815917102E-4</v>
      </c>
      <c r="G243" s="73"/>
      <c r="H243" s="198"/>
    </row>
    <row r="244" spans="1:8" x14ac:dyDescent="0.3">
      <c r="A244" s="168"/>
      <c r="B244" s="202" t="s">
        <v>215</v>
      </c>
      <c r="C244" s="203">
        <v>-19.031529803721355</v>
      </c>
      <c r="D244" s="202" t="s">
        <v>215</v>
      </c>
      <c r="E244" s="203">
        <v>19.03</v>
      </c>
      <c r="F244" s="209">
        <f t="shared" si="0"/>
        <v>-1.5298037213540283E-3</v>
      </c>
      <c r="G244" s="73"/>
      <c r="H244" s="198"/>
    </row>
    <row r="245" spans="1:8" x14ac:dyDescent="0.3">
      <c r="A245" s="168"/>
      <c r="B245" s="202" t="s">
        <v>216</v>
      </c>
      <c r="C245" s="203">
        <v>-282.32044382727497</v>
      </c>
      <c r="D245" s="202" t="s">
        <v>216</v>
      </c>
      <c r="E245" s="203">
        <v>282.32</v>
      </c>
      <c r="F245" s="209">
        <f t="shared" si="0"/>
        <v>-4.4382727497804808E-4</v>
      </c>
      <c r="G245" s="73"/>
      <c r="H245" s="198"/>
    </row>
    <row r="246" spans="1:8" x14ac:dyDescent="0.3">
      <c r="A246" s="168"/>
      <c r="B246" s="202" t="s">
        <v>217</v>
      </c>
      <c r="C246" s="203">
        <v>-1516.67</v>
      </c>
      <c r="D246" s="202" t="s">
        <v>217</v>
      </c>
      <c r="E246" s="203">
        <v>1516.67</v>
      </c>
      <c r="F246" s="209">
        <f t="shared" si="0"/>
        <v>0</v>
      </c>
      <c r="G246" s="73"/>
      <c r="H246" s="198"/>
    </row>
    <row r="247" spans="1:8" x14ac:dyDescent="0.3">
      <c r="A247" s="168"/>
      <c r="B247" s="202" t="s">
        <v>218</v>
      </c>
      <c r="C247" s="203">
        <v>-1516.67</v>
      </c>
      <c r="D247" s="202" t="s">
        <v>218</v>
      </c>
      <c r="E247" s="203">
        <v>1516.67</v>
      </c>
      <c r="F247" s="209">
        <f t="shared" si="0"/>
        <v>0</v>
      </c>
      <c r="G247" s="73"/>
      <c r="H247" s="198"/>
    </row>
    <row r="248" spans="1:8" x14ac:dyDescent="0.3">
      <c r="A248" s="168"/>
      <c r="B248" s="202" t="s">
        <v>219</v>
      </c>
      <c r="C248" s="203">
        <v>-726.20294166666667</v>
      </c>
      <c r="D248" s="202" t="s">
        <v>219</v>
      </c>
      <c r="E248" s="203">
        <v>726.2</v>
      </c>
      <c r="F248" s="209">
        <f t="shared" si="0"/>
        <v>-2.9416666666293168E-3</v>
      </c>
      <c r="G248" s="73"/>
      <c r="H248" s="198"/>
    </row>
    <row r="249" spans="1:8" x14ac:dyDescent="0.3">
      <c r="A249" s="168"/>
      <c r="B249" s="204" t="s">
        <v>220</v>
      </c>
      <c r="C249" s="205">
        <v>5.6732396558345499E-14</v>
      </c>
      <c r="D249" s="204" t="s">
        <v>220</v>
      </c>
      <c r="E249" s="205">
        <v>134.69999999999999</v>
      </c>
      <c r="F249" s="210">
        <f t="shared" si="0"/>
        <v>134.70000000000005</v>
      </c>
      <c r="G249" s="73"/>
      <c r="H249" s="198"/>
    </row>
    <row r="250" spans="1:8" ht="15" thickBot="1" x14ac:dyDescent="0.35">
      <c r="A250" s="168"/>
      <c r="B250" s="206" t="s">
        <v>221</v>
      </c>
      <c r="C250" s="207">
        <v>-20970.007089371058</v>
      </c>
      <c r="D250" s="206" t="s">
        <v>221</v>
      </c>
      <c r="E250" s="207">
        <v>20970.009999999998</v>
      </c>
      <c r="F250" s="211">
        <f t="shared" si="0"/>
        <v>2.9106289402989205E-3</v>
      </c>
      <c r="G250" s="73"/>
      <c r="H250" s="198"/>
    </row>
    <row r="251" spans="1:8" x14ac:dyDescent="0.3">
      <c r="A251" s="168"/>
      <c r="B251" s="68"/>
      <c r="C251" s="68"/>
      <c r="D251" s="68"/>
      <c r="E251" s="68"/>
      <c r="F251" s="68"/>
      <c r="G251" s="68"/>
      <c r="H251" s="168"/>
    </row>
    <row r="252" spans="1:8" x14ac:dyDescent="0.3">
      <c r="A252" s="168"/>
      <c r="B252" s="168"/>
      <c r="C252" s="168"/>
      <c r="D252" s="168"/>
      <c r="E252" s="168"/>
      <c r="F252" s="168"/>
      <c r="G252" s="168"/>
      <c r="H252" s="168"/>
    </row>
    <row r="253" spans="1:8" x14ac:dyDescent="0.3">
      <c r="A253" s="168"/>
      <c r="B253" s="167" t="s">
        <v>297</v>
      </c>
      <c r="H253" s="168"/>
    </row>
    <row r="254" spans="1:8" x14ac:dyDescent="0.3">
      <c r="A254" s="168"/>
      <c r="H254" s="168"/>
    </row>
    <row r="255" spans="1:8" x14ac:dyDescent="0.3">
      <c r="A255" s="168"/>
      <c r="H255" s="168"/>
    </row>
    <row r="256" spans="1:8" x14ac:dyDescent="0.3">
      <c r="A256" s="168"/>
      <c r="G256" s="249" t="s">
        <v>39</v>
      </c>
      <c r="H256" s="248"/>
    </row>
    <row r="257" spans="1:8" x14ac:dyDescent="0.3">
      <c r="A257" s="168"/>
      <c r="H257" s="168"/>
    </row>
    <row r="258" spans="1:8" x14ac:dyDescent="0.3">
      <c r="A258" s="168"/>
      <c r="B258" s="168"/>
      <c r="C258" s="168"/>
      <c r="D258" s="168"/>
      <c r="E258" s="168"/>
      <c r="F258" s="168"/>
      <c r="G258" s="168"/>
      <c r="H258" s="168"/>
    </row>
  </sheetData>
  <mergeCells count="12">
    <mergeCell ref="D223:G226"/>
    <mergeCell ref="B236:C236"/>
    <mergeCell ref="D236:E236"/>
    <mergeCell ref="F236:F237"/>
    <mergeCell ref="F118:F119"/>
    <mergeCell ref="F121:F122"/>
    <mergeCell ref="F101:G101"/>
    <mergeCell ref="F135:G135"/>
    <mergeCell ref="G2:G9"/>
    <mergeCell ref="D79:D83"/>
    <mergeCell ref="D86:F88"/>
    <mergeCell ref="D90:G90"/>
  </mergeCells>
  <conditionalFormatting sqref="E8">
    <cfRule type="cellIs" dxfId="143" priority="4" operator="lessThan">
      <formula>0</formula>
    </cfRule>
    <cfRule type="cellIs" dxfId="142" priority="5" operator="greaterThan">
      <formula>0</formula>
    </cfRule>
    <cfRule type="cellIs" dxfId="141" priority="6" operator="equal">
      <formula>0</formula>
    </cfRule>
  </conditionalFormatting>
  <conditionalFormatting sqref="E40">
    <cfRule type="cellIs" dxfId="140" priority="1" operator="lessThan">
      <formula>0</formula>
    </cfRule>
    <cfRule type="cellIs" dxfId="139" priority="2" operator="greaterThan">
      <formula>0</formula>
    </cfRule>
    <cfRule type="cellIs" dxfId="138" priority="3" operator="equal">
      <formula>0</formula>
    </cfRule>
  </conditionalFormatting>
  <pageMargins left="0.7" right="0.7" top="0.78740157499999996" bottom="0.78740157499999996" header="0.3" footer="0.3"/>
  <pageSetup paperSize="9" scale="65" orientation="portrait" r:id="rId1"/>
  <rowBreaks count="4" manualBreakCount="4">
    <brk id="60" max="20" man="1"/>
    <brk id="132" max="20" man="1"/>
    <brk id="179" max="20" man="1"/>
    <brk id="216" max="20" man="1"/>
  </rowBreaks>
  <colBreaks count="1" manualBreakCount="1">
    <brk id="8" max="25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9CB3-40FC-40C5-9831-0FB31848E385}">
  <sheetPr>
    <tabColor theme="5" tint="-0.249977111117893"/>
  </sheetPr>
  <dimension ref="A1:W34"/>
  <sheetViews>
    <sheetView workbookViewId="0">
      <selection activeCell="E28" sqref="E28"/>
    </sheetView>
  </sheetViews>
  <sheetFormatPr defaultRowHeight="14.4" x14ac:dyDescent="0.3"/>
  <cols>
    <col min="1" max="1" width="10.109375" style="68" customWidth="1"/>
    <col min="2" max="2" width="14" style="68" bestFit="1" customWidth="1"/>
    <col min="3" max="3" width="10.109375" style="68" bestFit="1" customWidth="1"/>
    <col min="4" max="4" width="8.88671875" style="68"/>
    <col min="5" max="5" width="11.44140625" style="68" customWidth="1"/>
    <col min="6" max="8" width="8.88671875" style="68"/>
    <col min="9" max="9" width="11.21875" style="68" customWidth="1"/>
    <col min="10" max="10" width="8.88671875" style="68"/>
    <col min="11" max="11" width="10.109375" style="68" bestFit="1" customWidth="1"/>
    <col min="12" max="12" width="27.44140625" style="68" customWidth="1"/>
    <col min="13" max="13" width="25.44140625" style="68" customWidth="1"/>
    <col min="14" max="16384" width="8.88671875" style="68"/>
  </cols>
  <sheetData>
    <row r="1" spans="1:23" x14ac:dyDescent="0.3">
      <c r="H1" s="25" t="s">
        <v>151</v>
      </c>
    </row>
    <row r="4" spans="1:23" x14ac:dyDescent="0.3">
      <c r="A4" s="232" t="s">
        <v>256</v>
      </c>
      <c r="C4" s="73"/>
      <c r="D4" s="73"/>
      <c r="E4" s="237" t="s">
        <v>319</v>
      </c>
      <c r="F4" s="232" t="s">
        <v>312</v>
      </c>
      <c r="I4" s="68" t="s">
        <v>313</v>
      </c>
      <c r="J4" s="68" t="s">
        <v>318</v>
      </c>
      <c r="P4" s="68" t="s">
        <v>319</v>
      </c>
      <c r="Q4" s="68" t="s">
        <v>320</v>
      </c>
      <c r="V4" s="229" t="s">
        <v>141</v>
      </c>
      <c r="W4" s="68" t="s">
        <v>321</v>
      </c>
    </row>
    <row r="5" spans="1:23" x14ac:dyDescent="0.3">
      <c r="A5" s="245">
        <f>A6-1</f>
        <v>-1</v>
      </c>
      <c r="B5" s="236" t="s">
        <v>313</v>
      </c>
      <c r="C5" s="199"/>
      <c r="D5" s="73"/>
      <c r="E5" s="238"/>
      <c r="F5" s="232"/>
      <c r="I5" s="68" t="s">
        <v>5</v>
      </c>
      <c r="J5" s="68" t="s">
        <v>322</v>
      </c>
    </row>
    <row r="6" spans="1:23" x14ac:dyDescent="0.3">
      <c r="A6" s="244"/>
      <c r="B6" s="234" t="s">
        <v>5</v>
      </c>
      <c r="C6" s="199"/>
      <c r="D6" s="73"/>
      <c r="E6" s="239"/>
      <c r="F6" s="233">
        <f>IFERROR((C5+C6)/(E5+E6),0)</f>
        <v>0</v>
      </c>
    </row>
    <row r="10" spans="1:23" x14ac:dyDescent="0.3">
      <c r="B10" s="235" t="s">
        <v>314</v>
      </c>
      <c r="C10" s="235"/>
      <c r="D10" s="235"/>
      <c r="E10" s="90">
        <f>F6</f>
        <v>0</v>
      </c>
    </row>
    <row r="11" spans="1:23" x14ac:dyDescent="0.3">
      <c r="B11" s="246" t="s">
        <v>323</v>
      </c>
      <c r="C11" s="247">
        <f>A6</f>
        <v>0</v>
      </c>
      <c r="D11" s="246"/>
      <c r="E11" s="199"/>
    </row>
    <row r="12" spans="1:23" x14ac:dyDescent="0.3">
      <c r="D12" s="242" t="s">
        <v>19</v>
      </c>
      <c r="E12" s="243">
        <f>E10-E11</f>
        <v>0</v>
      </c>
    </row>
    <row r="15" spans="1:23" ht="15.6" x14ac:dyDescent="0.3">
      <c r="B15" s="240" t="s">
        <v>317</v>
      </c>
      <c r="C15" s="240"/>
      <c r="D15" s="240"/>
      <c r="E15" s="240"/>
    </row>
    <row r="16" spans="1:23" x14ac:dyDescent="0.3">
      <c r="B16" s="235" t="s">
        <v>315</v>
      </c>
      <c r="C16" s="235"/>
      <c r="D16" s="235"/>
      <c r="E16" s="90">
        <f>E5+E6</f>
        <v>0</v>
      </c>
    </row>
    <row r="17" spans="2:9" x14ac:dyDescent="0.3">
      <c r="B17" s="235" t="s">
        <v>316</v>
      </c>
      <c r="C17" s="235"/>
      <c r="D17" s="235"/>
      <c r="E17" s="90">
        <f>E16*F6</f>
        <v>0</v>
      </c>
    </row>
    <row r="19" spans="2:9" ht="15.6" x14ac:dyDescent="0.3">
      <c r="B19" s="240" t="s">
        <v>153</v>
      </c>
      <c r="C19" s="240"/>
      <c r="D19" s="240"/>
      <c r="E19" s="240"/>
    </row>
    <row r="20" spans="2:9" x14ac:dyDescent="0.3">
      <c r="B20" s="235" t="s">
        <v>315</v>
      </c>
      <c r="C20" s="235"/>
      <c r="D20" s="235"/>
      <c r="E20" s="90">
        <f>E5+E6</f>
        <v>0</v>
      </c>
    </row>
    <row r="21" spans="2:9" x14ac:dyDescent="0.3">
      <c r="B21" s="235" t="s">
        <v>316</v>
      </c>
      <c r="C21" s="235"/>
      <c r="D21" s="235"/>
      <c r="E21" s="90">
        <f>E20*E11</f>
        <v>0</v>
      </c>
    </row>
    <row r="23" spans="2:9" x14ac:dyDescent="0.3">
      <c r="B23" s="241" t="s">
        <v>19</v>
      </c>
      <c r="C23" s="241"/>
      <c r="D23" s="241"/>
      <c r="E23" s="73">
        <f>E17-E21</f>
        <v>0</v>
      </c>
      <c r="F23" s="173" t="str">
        <f>IF(E23=0,"VNC je přepočtené správně","VNC je přepočtené špatně")</f>
        <v>VNC je přepočtené správně</v>
      </c>
      <c r="G23" s="173"/>
      <c r="H23" s="173"/>
      <c r="I23" s="173"/>
    </row>
    <row r="27" spans="2:9" x14ac:dyDescent="0.3">
      <c r="B27" s="171"/>
      <c r="C27" s="171"/>
    </row>
    <row r="34" spans="11:11" x14ac:dyDescent="0.3">
      <c r="K34" s="171"/>
    </row>
  </sheetData>
  <mergeCells count="9">
    <mergeCell ref="B20:D20"/>
    <mergeCell ref="B21:D21"/>
    <mergeCell ref="B23:D23"/>
    <mergeCell ref="F23:I23"/>
    <mergeCell ref="B10:D10"/>
    <mergeCell ref="B16:D16"/>
    <mergeCell ref="B17:D17"/>
    <mergeCell ref="B15:E15"/>
    <mergeCell ref="B19:E19"/>
  </mergeCells>
  <conditionalFormatting sqref="E23">
    <cfRule type="cellIs" dxfId="0" priority="3" operator="greaterThan">
      <formula>0</formula>
    </cfRule>
    <cfRule type="cellIs" dxfId="1" priority="2" operator="lessThan">
      <formula>0</formula>
    </cfRule>
    <cfRule type="cellIs" dxfId="2" priority="1" operator="equal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F867-38D9-4355-8980-CD873ACF3D23}">
  <sheetPr>
    <tabColor theme="5" tint="-0.249977111117893"/>
  </sheetPr>
  <dimension ref="A1:P134"/>
  <sheetViews>
    <sheetView zoomScale="98" zoomScaleNormal="98" workbookViewId="0">
      <pane xSplit="1" topLeftCell="B1" activePane="topRight" state="frozen"/>
      <selection pane="topRight" activeCell="F1" sqref="F1"/>
    </sheetView>
  </sheetViews>
  <sheetFormatPr defaultRowHeight="14.4" x14ac:dyDescent="0.3"/>
  <cols>
    <col min="1" max="1" width="32.5546875" style="1" bestFit="1" customWidth="1"/>
    <col min="2" max="14" width="18.77734375" style="1" customWidth="1"/>
    <col min="15" max="15" width="10.5546875" style="1" bestFit="1" customWidth="1"/>
    <col min="16" max="16384" width="8.88671875" style="1"/>
  </cols>
  <sheetData>
    <row r="1" spans="1:16" x14ac:dyDescent="0.3">
      <c r="A1" s="66" t="s">
        <v>113</v>
      </c>
      <c r="B1" s="47"/>
      <c r="C1" s="47"/>
      <c r="D1" s="48">
        <f>B1-C1</f>
        <v>0</v>
      </c>
      <c r="F1" s="25" t="s">
        <v>151</v>
      </c>
    </row>
    <row r="2" spans="1:16" x14ac:dyDescent="0.3">
      <c r="B2" s="34"/>
      <c r="C2" s="34"/>
      <c r="D2" s="34"/>
    </row>
    <row r="3" spans="1:16" x14ac:dyDescent="0.3">
      <c r="A3" s="2"/>
      <c r="D3" s="36"/>
    </row>
    <row r="4" spans="1:16" x14ac:dyDescent="0.3">
      <c r="B4" s="99" t="s">
        <v>25</v>
      </c>
      <c r="C4" s="99" t="s">
        <v>26</v>
      </c>
      <c r="D4" s="99" t="s">
        <v>27</v>
      </c>
      <c r="E4" s="99" t="s">
        <v>28</v>
      </c>
      <c r="F4" s="99" t="s">
        <v>29</v>
      </c>
      <c r="G4" s="99" t="s">
        <v>30</v>
      </c>
      <c r="H4" s="99" t="s">
        <v>31</v>
      </c>
      <c r="I4" s="99" t="s">
        <v>32</v>
      </c>
      <c r="J4" s="99" t="s">
        <v>33</v>
      </c>
      <c r="K4" s="99" t="s">
        <v>34</v>
      </c>
      <c r="L4" s="99" t="s">
        <v>35</v>
      </c>
      <c r="M4" s="99" t="s">
        <v>36</v>
      </c>
    </row>
    <row r="5" spans="1:16" x14ac:dyDescent="0.3">
      <c r="A5" s="100" t="s">
        <v>153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6" x14ac:dyDescent="0.3">
      <c r="A6" s="100" t="s">
        <v>154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9"/>
      <c r="O6" s="9"/>
      <c r="P6" s="9"/>
    </row>
    <row r="7" spans="1:16" x14ac:dyDescent="0.3">
      <c r="A7" s="2"/>
      <c r="B7" s="38">
        <f>B5-B6</f>
        <v>0</v>
      </c>
      <c r="C7" s="38">
        <f t="shared" ref="C7:M7" si="0">C5-C6</f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9"/>
      <c r="O7" s="9"/>
      <c r="P7" s="9"/>
    </row>
    <row r="8" spans="1:16" x14ac:dyDescent="0.3">
      <c r="N8" s="9"/>
      <c r="O8" s="9"/>
      <c r="P8" s="9"/>
    </row>
    <row r="9" spans="1:16" x14ac:dyDescent="0.3">
      <c r="N9" s="9"/>
      <c r="O9" s="9"/>
      <c r="P9" s="9"/>
    </row>
    <row r="10" spans="1:16" x14ac:dyDescent="0.3">
      <c r="A10" s="34"/>
      <c r="N10" s="9"/>
      <c r="O10" s="9"/>
      <c r="P10" s="9"/>
    </row>
    <row r="11" spans="1:16" x14ac:dyDescent="0.3">
      <c r="A11" s="34"/>
      <c r="N11" s="9"/>
      <c r="O11" s="9"/>
      <c r="P11" s="9"/>
    </row>
    <row r="12" spans="1:16" x14ac:dyDescent="0.3">
      <c r="N12" s="9"/>
      <c r="O12" s="9"/>
      <c r="P12" s="9"/>
    </row>
    <row r="13" spans="1:16" x14ac:dyDescent="0.3">
      <c r="A13" s="67" t="s">
        <v>227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9"/>
      <c r="O13" s="9"/>
      <c r="P13" s="9"/>
    </row>
    <row r="14" spans="1:16" x14ac:dyDescent="0.3">
      <c r="A14" s="67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9"/>
      <c r="O14" s="9"/>
      <c r="P14" s="9"/>
    </row>
    <row r="15" spans="1:16" x14ac:dyDescent="0.3">
      <c r="A15" s="221" t="s">
        <v>55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"/>
      <c r="O15" s="9"/>
      <c r="P15" s="9"/>
    </row>
    <row r="16" spans="1:16" x14ac:dyDescent="0.3">
      <c r="A16" s="41" t="s">
        <v>155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44"/>
    </row>
    <row r="17" spans="1:16" x14ac:dyDescent="0.3">
      <c r="A17" s="41" t="s">
        <v>156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42"/>
      <c r="M17" s="43"/>
      <c r="N17" s="44"/>
    </row>
    <row r="18" spans="1:16" x14ac:dyDescent="0.3">
      <c r="O18" s="9"/>
      <c r="P18" s="9"/>
    </row>
    <row r="19" spans="1:16" x14ac:dyDescent="0.3">
      <c r="A19" s="221" t="s">
        <v>68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40"/>
      <c r="O19" s="9"/>
      <c r="P19" s="9"/>
    </row>
    <row r="20" spans="1:16" x14ac:dyDescent="0.3">
      <c r="A20" s="41" t="s">
        <v>157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42"/>
      <c r="M20" s="43"/>
      <c r="N20" s="44"/>
    </row>
    <row r="21" spans="1:16" x14ac:dyDescent="0.3">
      <c r="A21" s="41" t="s">
        <v>158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2"/>
      <c r="M21" s="43"/>
      <c r="N21" s="44"/>
    </row>
    <row r="22" spans="1:16" x14ac:dyDescent="0.3">
      <c r="A22" s="4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6" x14ac:dyDescent="0.3">
      <c r="A23" s="221" t="s">
        <v>2</v>
      </c>
      <c r="B23" s="225" t="s">
        <v>120</v>
      </c>
      <c r="C23" s="226"/>
      <c r="D23" s="227"/>
      <c r="E23" s="222"/>
      <c r="F23" s="222"/>
      <c r="G23" s="222"/>
      <c r="H23" s="222"/>
      <c r="I23" s="222"/>
      <c r="J23" s="222"/>
      <c r="K23" s="222"/>
      <c r="L23" s="222"/>
      <c r="M23" s="222"/>
      <c r="N23" s="40"/>
      <c r="O23" s="9"/>
      <c r="P23" s="9"/>
    </row>
    <row r="24" spans="1:16" x14ac:dyDescent="0.3">
      <c r="A24" s="45" t="s">
        <v>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2"/>
      <c r="M24" s="43"/>
      <c r="N24" s="44"/>
    </row>
    <row r="25" spans="1:16" x14ac:dyDescent="0.3">
      <c r="A25" s="46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6" x14ac:dyDescent="0.3">
      <c r="A26" s="221" t="s">
        <v>1</v>
      </c>
      <c r="B26" s="225"/>
      <c r="C26" s="226"/>
      <c r="D26" s="227"/>
      <c r="E26" s="222"/>
      <c r="F26" s="222"/>
      <c r="G26" s="222"/>
      <c r="H26" s="222"/>
      <c r="I26" s="222"/>
      <c r="J26" s="222"/>
      <c r="K26" s="222"/>
      <c r="L26" s="222"/>
      <c r="M26" s="222"/>
      <c r="N26" s="40"/>
      <c r="O26" s="9"/>
      <c r="P26" s="9"/>
    </row>
    <row r="27" spans="1:16" x14ac:dyDescent="0.3">
      <c r="A27" s="45" t="s">
        <v>1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2"/>
      <c r="M27" s="43"/>
      <c r="N27" s="44"/>
    </row>
    <row r="28" spans="1:16" x14ac:dyDescent="0.3">
      <c r="A28" s="4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44"/>
    </row>
    <row r="29" spans="1:16" x14ac:dyDescent="0.3">
      <c r="A29" s="4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6" x14ac:dyDescent="0.3">
      <c r="A30" s="100" t="s">
        <v>159</v>
      </c>
      <c r="B30" s="102">
        <f>B16+B17+B20+B21</f>
        <v>0</v>
      </c>
      <c r="C30" s="102">
        <f t="shared" ref="C30:M30" si="1">C16+C17+C20+C21</f>
        <v>0</v>
      </c>
      <c r="D30" s="102">
        <f t="shared" si="1"/>
        <v>0</v>
      </c>
      <c r="E30" s="102">
        <f t="shared" si="1"/>
        <v>0</v>
      </c>
      <c r="F30" s="102">
        <f t="shared" si="1"/>
        <v>0</v>
      </c>
      <c r="G30" s="102">
        <f t="shared" si="1"/>
        <v>0</v>
      </c>
      <c r="H30" s="102">
        <f t="shared" si="1"/>
        <v>0</v>
      </c>
      <c r="I30" s="102">
        <f t="shared" si="1"/>
        <v>0</v>
      </c>
      <c r="J30" s="102">
        <f t="shared" si="1"/>
        <v>0</v>
      </c>
      <c r="K30" s="102">
        <f t="shared" si="1"/>
        <v>0</v>
      </c>
      <c r="L30" s="102">
        <f t="shared" si="1"/>
        <v>0</v>
      </c>
      <c r="M30" s="102">
        <f t="shared" si="1"/>
        <v>0</v>
      </c>
      <c r="N30" s="34"/>
    </row>
    <row r="31" spans="1:16" x14ac:dyDescent="0.3">
      <c r="A31" s="100" t="s">
        <v>161</v>
      </c>
      <c r="B31" s="102">
        <f>B16-B20</f>
        <v>0</v>
      </c>
      <c r="C31" s="102">
        <f t="shared" ref="C31:M31" si="2">C16-C20</f>
        <v>0</v>
      </c>
      <c r="D31" s="102">
        <f t="shared" si="2"/>
        <v>0</v>
      </c>
      <c r="E31" s="102">
        <f t="shared" si="2"/>
        <v>0</v>
      </c>
      <c r="F31" s="102">
        <f t="shared" si="2"/>
        <v>0</v>
      </c>
      <c r="G31" s="102">
        <f t="shared" si="2"/>
        <v>0</v>
      </c>
      <c r="H31" s="102">
        <f t="shared" si="2"/>
        <v>0</v>
      </c>
      <c r="I31" s="102">
        <f t="shared" si="2"/>
        <v>0</v>
      </c>
      <c r="J31" s="102">
        <f t="shared" si="2"/>
        <v>0</v>
      </c>
      <c r="K31" s="102">
        <f t="shared" si="2"/>
        <v>0</v>
      </c>
      <c r="L31" s="102">
        <f t="shared" si="2"/>
        <v>0</v>
      </c>
      <c r="M31" s="102">
        <f t="shared" si="2"/>
        <v>0</v>
      </c>
      <c r="N31" s="34"/>
    </row>
    <row r="32" spans="1:16" x14ac:dyDescent="0.3">
      <c r="A32" s="100" t="s">
        <v>160</v>
      </c>
      <c r="B32" s="102">
        <f>C1+B30</f>
        <v>0</v>
      </c>
      <c r="C32" s="102">
        <f>B32+C30</f>
        <v>0</v>
      </c>
      <c r="D32" s="102">
        <f t="shared" ref="D32:M32" si="3">C32+D30</f>
        <v>0</v>
      </c>
      <c r="E32" s="102">
        <f t="shared" si="3"/>
        <v>0</v>
      </c>
      <c r="F32" s="102">
        <f t="shared" si="3"/>
        <v>0</v>
      </c>
      <c r="G32" s="102">
        <f t="shared" si="3"/>
        <v>0</v>
      </c>
      <c r="H32" s="102">
        <f t="shared" si="3"/>
        <v>0</v>
      </c>
      <c r="I32" s="102">
        <f t="shared" si="3"/>
        <v>0</v>
      </c>
      <c r="J32" s="102">
        <f t="shared" si="3"/>
        <v>0</v>
      </c>
      <c r="K32" s="102">
        <f t="shared" si="3"/>
        <v>0</v>
      </c>
      <c r="L32" s="102">
        <f t="shared" si="3"/>
        <v>0</v>
      </c>
      <c r="M32" s="102">
        <f t="shared" si="3"/>
        <v>0</v>
      </c>
      <c r="N32" s="34"/>
    </row>
    <row r="38" spans="1:16" x14ac:dyDescent="0.3">
      <c r="A38" s="221" t="s">
        <v>6</v>
      </c>
      <c r="B38" s="222">
        <f>B13</f>
        <v>0</v>
      </c>
      <c r="C38" s="222">
        <f t="shared" ref="C38:M38" si="4">C13</f>
        <v>0</v>
      </c>
      <c r="D38" s="222">
        <f t="shared" si="4"/>
        <v>0</v>
      </c>
      <c r="E38" s="222">
        <f t="shared" si="4"/>
        <v>0</v>
      </c>
      <c r="F38" s="222">
        <f t="shared" si="4"/>
        <v>0</v>
      </c>
      <c r="G38" s="222">
        <f t="shared" si="4"/>
        <v>0</v>
      </c>
      <c r="H38" s="222">
        <f t="shared" si="4"/>
        <v>0</v>
      </c>
      <c r="I38" s="222">
        <f t="shared" si="4"/>
        <v>0</v>
      </c>
      <c r="J38" s="222">
        <f t="shared" si="4"/>
        <v>0</v>
      </c>
      <c r="K38" s="222">
        <f t="shared" si="4"/>
        <v>0</v>
      </c>
      <c r="L38" s="222">
        <f t="shared" si="4"/>
        <v>0</v>
      </c>
      <c r="M38" s="222">
        <f t="shared" si="4"/>
        <v>0</v>
      </c>
      <c r="N38" s="40"/>
      <c r="O38" s="9"/>
      <c r="P38" s="9"/>
    </row>
    <row r="39" spans="1:16" x14ac:dyDescent="0.3">
      <c r="A39" s="41" t="s">
        <v>55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42"/>
      <c r="M39" s="43"/>
      <c r="N39" s="44"/>
    </row>
    <row r="40" spans="1:16" x14ac:dyDescent="0.3">
      <c r="A40" s="41" t="s">
        <v>68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42"/>
      <c r="M40" s="43"/>
      <c r="N40" s="44"/>
    </row>
    <row r="41" spans="1:16" x14ac:dyDescent="0.3">
      <c r="A41" s="4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44"/>
    </row>
    <row r="46" spans="1:16" x14ac:dyDescent="0.3">
      <c r="A46" s="221" t="s">
        <v>55</v>
      </c>
      <c r="B46" s="222">
        <f>B13</f>
        <v>0</v>
      </c>
      <c r="C46" s="222">
        <f t="shared" ref="C46:M46" si="5">C13</f>
        <v>0</v>
      </c>
      <c r="D46" s="222">
        <f t="shared" si="5"/>
        <v>0</v>
      </c>
      <c r="E46" s="222">
        <f t="shared" si="5"/>
        <v>0</v>
      </c>
      <c r="F46" s="222">
        <f t="shared" si="5"/>
        <v>0</v>
      </c>
      <c r="G46" s="222">
        <f t="shared" si="5"/>
        <v>0</v>
      </c>
      <c r="H46" s="222">
        <f t="shared" si="5"/>
        <v>0</v>
      </c>
      <c r="I46" s="222">
        <f t="shared" si="5"/>
        <v>0</v>
      </c>
      <c r="J46" s="222">
        <f t="shared" si="5"/>
        <v>0</v>
      </c>
      <c r="K46" s="222">
        <f t="shared" si="5"/>
        <v>0</v>
      </c>
      <c r="L46" s="222">
        <f t="shared" si="5"/>
        <v>0</v>
      </c>
      <c r="M46" s="222">
        <f t="shared" si="5"/>
        <v>0</v>
      </c>
      <c r="N46" s="40"/>
      <c r="O46" s="9"/>
      <c r="P46" s="9"/>
    </row>
    <row r="47" spans="1:16" x14ac:dyDescent="0.3">
      <c r="A47" s="41" t="s">
        <v>155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44"/>
    </row>
    <row r="48" spans="1:16" x14ac:dyDescent="0.3">
      <c r="A48" s="41" t="s">
        <v>156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44"/>
    </row>
    <row r="49" spans="1:16" x14ac:dyDescent="0.3">
      <c r="O49" s="9"/>
      <c r="P49" s="9"/>
    </row>
    <row r="50" spans="1:16" x14ac:dyDescent="0.3">
      <c r="A50" s="221" t="s">
        <v>68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40"/>
      <c r="O50" s="9"/>
      <c r="P50" s="9"/>
    </row>
    <row r="51" spans="1:16" x14ac:dyDescent="0.3">
      <c r="A51" s="41" t="s">
        <v>157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42"/>
      <c r="M51" s="43"/>
      <c r="N51" s="44"/>
    </row>
    <row r="52" spans="1:16" x14ac:dyDescent="0.3">
      <c r="A52" s="41" t="s">
        <v>158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42"/>
      <c r="M52" s="43"/>
      <c r="N52" s="44"/>
    </row>
    <row r="54" spans="1:16" x14ac:dyDescent="0.3">
      <c r="A54" s="221" t="s">
        <v>162</v>
      </c>
      <c r="B54" s="225" t="s">
        <v>197</v>
      </c>
      <c r="C54" s="226"/>
      <c r="D54" s="227"/>
      <c r="E54" s="222"/>
      <c r="F54" s="222"/>
      <c r="G54" s="222"/>
      <c r="H54" s="222"/>
      <c r="I54" s="222"/>
      <c r="J54" s="222"/>
      <c r="K54" s="222"/>
      <c r="L54" s="222"/>
      <c r="M54" s="222"/>
      <c r="N54" s="40"/>
      <c r="O54" s="9"/>
      <c r="P54" s="9"/>
    </row>
    <row r="55" spans="1:16" x14ac:dyDescent="0.3">
      <c r="A55" s="41" t="s">
        <v>194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42"/>
      <c r="M55" s="43"/>
      <c r="N55" s="44"/>
    </row>
    <row r="57" spans="1:16" x14ac:dyDescent="0.3">
      <c r="A57" s="41" t="s">
        <v>195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42"/>
      <c r="M57" s="43"/>
      <c r="N57" s="44"/>
    </row>
    <row r="59" spans="1:16" x14ac:dyDescent="0.3">
      <c r="A59" s="221" t="s">
        <v>1</v>
      </c>
      <c r="B59" s="225"/>
      <c r="C59" s="226"/>
      <c r="D59" s="227"/>
      <c r="E59" s="222"/>
      <c r="F59" s="222"/>
      <c r="G59" s="222"/>
      <c r="H59" s="222"/>
      <c r="I59" s="222"/>
      <c r="J59" s="222"/>
      <c r="K59" s="222"/>
      <c r="L59" s="222"/>
      <c r="M59" s="222"/>
      <c r="N59" s="40"/>
      <c r="O59" s="9"/>
      <c r="P59" s="9"/>
    </row>
    <row r="60" spans="1:16" x14ac:dyDescent="0.3">
      <c r="A60" s="45" t="s">
        <v>1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42"/>
      <c r="M60" s="43"/>
      <c r="N60" s="44"/>
    </row>
    <row r="62" spans="1:16" x14ac:dyDescent="0.3">
      <c r="B62" s="142" t="str">
        <f>IF(B24=0,"","POZOR! Je zaúčtovaný interní doklad")</f>
        <v/>
      </c>
      <c r="C62" s="142" t="str">
        <f t="shared" ref="C62:M62" si="6">IF(C24=0,"","POZOR! Je zaúčtovaný interní doklad")</f>
        <v/>
      </c>
      <c r="D62" s="142" t="str">
        <f t="shared" si="6"/>
        <v/>
      </c>
      <c r="E62" s="142" t="str">
        <f t="shared" si="6"/>
        <v/>
      </c>
      <c r="F62" s="142" t="str">
        <f t="shared" si="6"/>
        <v/>
      </c>
      <c r="G62" s="142" t="str">
        <f t="shared" si="6"/>
        <v/>
      </c>
      <c r="H62" s="142" t="str">
        <f t="shared" si="6"/>
        <v/>
      </c>
      <c r="I62" s="142" t="str">
        <f t="shared" si="6"/>
        <v/>
      </c>
      <c r="J62" s="142" t="str">
        <f t="shared" si="6"/>
        <v/>
      </c>
      <c r="K62" s="142" t="str">
        <f t="shared" si="6"/>
        <v/>
      </c>
      <c r="L62" s="142" t="str">
        <f t="shared" si="6"/>
        <v/>
      </c>
      <c r="M62" s="142" t="str">
        <f t="shared" si="6"/>
        <v/>
      </c>
    </row>
    <row r="63" spans="1:16" ht="30.6" customHeight="1" x14ac:dyDescent="0.3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8" spans="1:13" x14ac:dyDescent="0.3">
      <c r="B68" s="101">
        <f>B13</f>
        <v>0</v>
      </c>
      <c r="C68" s="101">
        <f t="shared" ref="C68:M68" si="7">C13</f>
        <v>0</v>
      </c>
      <c r="D68" s="101">
        <f t="shared" si="7"/>
        <v>0</v>
      </c>
      <c r="E68" s="101">
        <f t="shared" si="7"/>
        <v>0</v>
      </c>
      <c r="F68" s="101">
        <f t="shared" si="7"/>
        <v>0</v>
      </c>
      <c r="G68" s="101">
        <f t="shared" si="7"/>
        <v>0</v>
      </c>
      <c r="H68" s="101">
        <f t="shared" si="7"/>
        <v>0</v>
      </c>
      <c r="I68" s="101">
        <f t="shared" si="7"/>
        <v>0</v>
      </c>
      <c r="J68" s="101">
        <f t="shared" si="7"/>
        <v>0</v>
      </c>
      <c r="K68" s="101">
        <f t="shared" si="7"/>
        <v>0</v>
      </c>
      <c r="L68" s="101">
        <f t="shared" si="7"/>
        <v>0</v>
      </c>
      <c r="M68" s="101">
        <f t="shared" si="7"/>
        <v>0</v>
      </c>
    </row>
    <row r="69" spans="1:13" x14ac:dyDescent="0.3">
      <c r="A69" s="103" t="s">
        <v>6</v>
      </c>
      <c r="B69" s="219">
        <f t="shared" ref="B69:M69" si="8">B39*-1</f>
        <v>0</v>
      </c>
      <c r="C69" s="219">
        <f t="shared" si="8"/>
        <v>0</v>
      </c>
      <c r="D69" s="219">
        <f t="shared" si="8"/>
        <v>0</v>
      </c>
      <c r="E69" s="219">
        <f t="shared" si="8"/>
        <v>0</v>
      </c>
      <c r="F69" s="219">
        <f t="shared" si="8"/>
        <v>0</v>
      </c>
      <c r="G69" s="219">
        <f t="shared" si="8"/>
        <v>0</v>
      </c>
      <c r="H69" s="219">
        <f t="shared" si="8"/>
        <v>0</v>
      </c>
      <c r="I69" s="219">
        <f t="shared" si="8"/>
        <v>0</v>
      </c>
      <c r="J69" s="219">
        <f t="shared" si="8"/>
        <v>0</v>
      </c>
      <c r="K69" s="219">
        <f t="shared" si="8"/>
        <v>0</v>
      </c>
      <c r="L69" s="219">
        <f t="shared" si="8"/>
        <v>0</v>
      </c>
      <c r="M69" s="219">
        <f t="shared" si="8"/>
        <v>0</v>
      </c>
    </row>
    <row r="70" spans="1:13" x14ac:dyDescent="0.3">
      <c r="A70" s="103" t="s">
        <v>154</v>
      </c>
      <c r="B70" s="219">
        <f t="shared" ref="B70:M70" si="9">B16</f>
        <v>0</v>
      </c>
      <c r="C70" s="219">
        <f t="shared" si="9"/>
        <v>0</v>
      </c>
      <c r="D70" s="219">
        <f t="shared" si="9"/>
        <v>0</v>
      </c>
      <c r="E70" s="219">
        <f t="shared" si="9"/>
        <v>0</v>
      </c>
      <c r="F70" s="219">
        <f t="shared" si="9"/>
        <v>0</v>
      </c>
      <c r="G70" s="219">
        <f t="shared" si="9"/>
        <v>0</v>
      </c>
      <c r="H70" s="219">
        <f t="shared" si="9"/>
        <v>0</v>
      </c>
      <c r="I70" s="219">
        <f t="shared" si="9"/>
        <v>0</v>
      </c>
      <c r="J70" s="219">
        <f t="shared" si="9"/>
        <v>0</v>
      </c>
      <c r="K70" s="219">
        <f t="shared" si="9"/>
        <v>0</v>
      </c>
      <c r="L70" s="219">
        <f t="shared" si="9"/>
        <v>0</v>
      </c>
      <c r="M70" s="219">
        <f t="shared" si="9"/>
        <v>0</v>
      </c>
    </row>
    <row r="71" spans="1:13" x14ac:dyDescent="0.3">
      <c r="B71" s="47">
        <f>B69-B70</f>
        <v>0</v>
      </c>
      <c r="C71" s="47">
        <f t="shared" ref="C71:M71" si="10">C69-C70</f>
        <v>0</v>
      </c>
      <c r="D71" s="47">
        <f t="shared" si="10"/>
        <v>0</v>
      </c>
      <c r="E71" s="47">
        <f t="shared" si="10"/>
        <v>0</v>
      </c>
      <c r="F71" s="47">
        <f t="shared" si="10"/>
        <v>0</v>
      </c>
      <c r="G71" s="47">
        <f t="shared" si="10"/>
        <v>0</v>
      </c>
      <c r="H71" s="47">
        <f t="shared" si="10"/>
        <v>0</v>
      </c>
      <c r="I71" s="47">
        <f t="shared" si="10"/>
        <v>0</v>
      </c>
      <c r="J71" s="47">
        <f t="shared" si="10"/>
        <v>0</v>
      </c>
      <c r="K71" s="47">
        <f t="shared" si="10"/>
        <v>0</v>
      </c>
      <c r="L71" s="47">
        <f t="shared" si="10"/>
        <v>0</v>
      </c>
      <c r="M71" s="47">
        <f t="shared" si="10"/>
        <v>0</v>
      </c>
    </row>
    <row r="72" spans="1:13" ht="14.4" customHeight="1" x14ac:dyDescent="0.3">
      <c r="B72" s="143" t="str">
        <f>IF(B71=0,"OK",IF(B71&gt;0,"V záznamech nákladů je vyšší hodnota než v účetnictví","V pohybech na účtu je vyšší hodnota než v Záznamech nákladů"))</f>
        <v>OK</v>
      </c>
      <c r="C72" s="143" t="str">
        <f t="shared" ref="C72:K72" si="11">IF(C71=0,"OK",IF(C71&gt;0,"V záznamech nákladů je vyšší hodnota než v účetnictví","V pohybech na účtu je vyšší hodnota než v Záznamech nákladů"))</f>
        <v>OK</v>
      </c>
      <c r="D72" s="143" t="str">
        <f t="shared" si="11"/>
        <v>OK</v>
      </c>
      <c r="E72" s="143" t="str">
        <f t="shared" si="11"/>
        <v>OK</v>
      </c>
      <c r="F72" s="143" t="str">
        <f t="shared" si="11"/>
        <v>OK</v>
      </c>
      <c r="G72" s="143" t="str">
        <f t="shared" si="11"/>
        <v>OK</v>
      </c>
      <c r="H72" s="143" t="str">
        <f t="shared" si="11"/>
        <v>OK</v>
      </c>
      <c r="I72" s="143" t="str">
        <f t="shared" si="11"/>
        <v>OK</v>
      </c>
      <c r="J72" s="143" t="str">
        <f t="shared" si="11"/>
        <v>OK</v>
      </c>
      <c r="K72" s="143" t="str">
        <f t="shared" si="11"/>
        <v>OK</v>
      </c>
      <c r="L72" s="143" t="str">
        <f t="shared" ref="L72" si="12">IF(L71=0,"OK",IF(L71&gt;0,"V záznamech nákladů je vyšší hodnota než v účetnictví","V pohybech na účtu je vyšší hodnota než v Záznamech nákladů"))</f>
        <v>OK</v>
      </c>
      <c r="M72" s="143" t="str">
        <f t="shared" ref="M72" si="13">IF(M71=0,"OK",IF(M71&gt;0,"V záznamech nákladů je vyšší hodnota než v účetnictví","V pohybech na účtu je vyšší hodnota než v Záznamech nákladů"))</f>
        <v>OK</v>
      </c>
    </row>
    <row r="73" spans="1:13" x14ac:dyDescent="0.3"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</row>
    <row r="74" spans="1:13" x14ac:dyDescent="0.3"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</row>
    <row r="75" spans="1:13" x14ac:dyDescent="0.3"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</row>
    <row r="77" spans="1:13" x14ac:dyDescent="0.3">
      <c r="A77" s="103" t="s">
        <v>3</v>
      </c>
      <c r="B77" s="219">
        <f>B47</f>
        <v>0</v>
      </c>
      <c r="C77" s="219">
        <f t="shared" ref="C77:M77" si="14">C47</f>
        <v>0</v>
      </c>
      <c r="D77" s="219">
        <f t="shared" si="14"/>
        <v>0</v>
      </c>
      <c r="E77" s="219">
        <f t="shared" si="14"/>
        <v>0</v>
      </c>
      <c r="F77" s="219">
        <f t="shared" si="14"/>
        <v>0</v>
      </c>
      <c r="G77" s="219">
        <f t="shared" si="14"/>
        <v>0</v>
      </c>
      <c r="H77" s="219">
        <f t="shared" si="14"/>
        <v>0</v>
      </c>
      <c r="I77" s="219">
        <f t="shared" si="14"/>
        <v>0</v>
      </c>
      <c r="J77" s="219">
        <f t="shared" si="14"/>
        <v>0</v>
      </c>
      <c r="K77" s="219">
        <f t="shared" si="14"/>
        <v>0</v>
      </c>
      <c r="L77" s="219">
        <f t="shared" si="14"/>
        <v>0</v>
      </c>
      <c r="M77" s="219">
        <f t="shared" si="14"/>
        <v>0</v>
      </c>
    </row>
    <row r="78" spans="1:13" x14ac:dyDescent="0.3">
      <c r="A78" s="103" t="s">
        <v>154</v>
      </c>
      <c r="B78" s="219">
        <f>B16</f>
        <v>0</v>
      </c>
      <c r="C78" s="219">
        <f t="shared" ref="C78:M78" si="15">C16</f>
        <v>0</v>
      </c>
      <c r="D78" s="219">
        <f t="shared" si="15"/>
        <v>0</v>
      </c>
      <c r="E78" s="219">
        <f t="shared" si="15"/>
        <v>0</v>
      </c>
      <c r="F78" s="219">
        <f t="shared" si="15"/>
        <v>0</v>
      </c>
      <c r="G78" s="219">
        <f t="shared" si="15"/>
        <v>0</v>
      </c>
      <c r="H78" s="219">
        <f t="shared" si="15"/>
        <v>0</v>
      </c>
      <c r="I78" s="219">
        <f t="shared" si="15"/>
        <v>0</v>
      </c>
      <c r="J78" s="219">
        <f t="shared" si="15"/>
        <v>0</v>
      </c>
      <c r="K78" s="219">
        <f t="shared" si="15"/>
        <v>0</v>
      </c>
      <c r="L78" s="219">
        <f t="shared" si="15"/>
        <v>0</v>
      </c>
      <c r="M78" s="219">
        <f t="shared" si="15"/>
        <v>0</v>
      </c>
    </row>
    <row r="79" spans="1:13" x14ac:dyDescent="0.3">
      <c r="B79" s="47">
        <f>B77-B78</f>
        <v>0</v>
      </c>
      <c r="C79" s="47">
        <f t="shared" ref="C79:M79" si="16">C77-C78</f>
        <v>0</v>
      </c>
      <c r="D79" s="47">
        <f t="shared" si="16"/>
        <v>0</v>
      </c>
      <c r="E79" s="47">
        <f t="shared" si="16"/>
        <v>0</v>
      </c>
      <c r="F79" s="47">
        <f t="shared" si="16"/>
        <v>0</v>
      </c>
      <c r="G79" s="47">
        <f t="shared" si="16"/>
        <v>0</v>
      </c>
      <c r="H79" s="47">
        <f t="shared" si="16"/>
        <v>0</v>
      </c>
      <c r="I79" s="47">
        <f t="shared" si="16"/>
        <v>0</v>
      </c>
      <c r="J79" s="47">
        <f t="shared" si="16"/>
        <v>0</v>
      </c>
      <c r="K79" s="47">
        <f t="shared" si="16"/>
        <v>0</v>
      </c>
      <c r="L79" s="47">
        <f t="shared" si="16"/>
        <v>0</v>
      </c>
      <c r="M79" s="47">
        <f t="shared" si="16"/>
        <v>0</v>
      </c>
    </row>
    <row r="80" spans="1:13" ht="14.4" customHeight="1" x14ac:dyDescent="0.3">
      <c r="B80" s="143" t="str">
        <f>IF(B79=0,"OK",IF(B79&gt;0,"V oceněných skladových pohybech je vyšší hodnota než v účetnictví","V pohybech na účtu je vyšší hodnota než v Oceněných skladových pohybech"))</f>
        <v>OK</v>
      </c>
      <c r="C80" s="143" t="str">
        <f t="shared" ref="C80:M80" si="17">IF(C79=0,"OK",IF(C79&gt;0,"V oceněných skladových pohybech je vyšší hodnota než v účetnictví","V pohybech na účtu je vyšší hodnota než v Oceněných skladových pohybech"))</f>
        <v>OK</v>
      </c>
      <c r="D80" s="143" t="str">
        <f t="shared" si="17"/>
        <v>OK</v>
      </c>
      <c r="E80" s="143" t="str">
        <f t="shared" si="17"/>
        <v>OK</v>
      </c>
      <c r="F80" s="143" t="str">
        <f t="shared" si="17"/>
        <v>OK</v>
      </c>
      <c r="G80" s="143" t="str">
        <f t="shared" si="17"/>
        <v>OK</v>
      </c>
      <c r="H80" s="143" t="str">
        <f t="shared" si="17"/>
        <v>OK</v>
      </c>
      <c r="I80" s="143" t="str">
        <f t="shared" si="17"/>
        <v>OK</v>
      </c>
      <c r="J80" s="143" t="str">
        <f t="shared" si="17"/>
        <v>OK</v>
      </c>
      <c r="K80" s="143" t="str">
        <f t="shared" si="17"/>
        <v>OK</v>
      </c>
      <c r="L80" s="143" t="str">
        <f t="shared" si="17"/>
        <v>OK</v>
      </c>
      <c r="M80" s="143" t="str">
        <f t="shared" si="17"/>
        <v>OK</v>
      </c>
    </row>
    <row r="81" spans="1:13" x14ac:dyDescent="0.3"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</row>
    <row r="82" spans="1:13" x14ac:dyDescent="0.3"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</row>
    <row r="83" spans="1:13" ht="35.4" customHeight="1" x14ac:dyDescent="0.3"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</row>
    <row r="86" spans="1:13" x14ac:dyDescent="0.3">
      <c r="A86" s="103" t="s">
        <v>6</v>
      </c>
      <c r="B86" s="219">
        <f t="shared" ref="B86:M86" si="18">B40</f>
        <v>0</v>
      </c>
      <c r="C86" s="219">
        <f t="shared" si="18"/>
        <v>0</v>
      </c>
      <c r="D86" s="219">
        <f t="shared" si="18"/>
        <v>0</v>
      </c>
      <c r="E86" s="219">
        <f t="shared" si="18"/>
        <v>0</v>
      </c>
      <c r="F86" s="219">
        <f t="shared" si="18"/>
        <v>0</v>
      </c>
      <c r="G86" s="219">
        <f t="shared" si="18"/>
        <v>0</v>
      </c>
      <c r="H86" s="219">
        <f t="shared" si="18"/>
        <v>0</v>
      </c>
      <c r="I86" s="219">
        <f t="shared" si="18"/>
        <v>0</v>
      </c>
      <c r="J86" s="219">
        <f t="shared" si="18"/>
        <v>0</v>
      </c>
      <c r="K86" s="219">
        <f t="shared" si="18"/>
        <v>0</v>
      </c>
      <c r="L86" s="219">
        <f t="shared" si="18"/>
        <v>0</v>
      </c>
      <c r="M86" s="219">
        <f t="shared" si="18"/>
        <v>0</v>
      </c>
    </row>
    <row r="87" spans="1:13" x14ac:dyDescent="0.3">
      <c r="A87" s="103" t="s">
        <v>154</v>
      </c>
      <c r="B87" s="219">
        <f t="shared" ref="B87:M87" si="19">B20*-1</f>
        <v>0</v>
      </c>
      <c r="C87" s="219">
        <f t="shared" si="19"/>
        <v>0</v>
      </c>
      <c r="D87" s="219">
        <f t="shared" si="19"/>
        <v>0</v>
      </c>
      <c r="E87" s="219">
        <f t="shared" si="19"/>
        <v>0</v>
      </c>
      <c r="F87" s="219">
        <f t="shared" si="19"/>
        <v>0</v>
      </c>
      <c r="G87" s="219">
        <f t="shared" si="19"/>
        <v>0</v>
      </c>
      <c r="H87" s="219">
        <f t="shared" si="19"/>
        <v>0</v>
      </c>
      <c r="I87" s="219">
        <f t="shared" si="19"/>
        <v>0</v>
      </c>
      <c r="J87" s="219">
        <f t="shared" si="19"/>
        <v>0</v>
      </c>
      <c r="K87" s="219">
        <f t="shared" si="19"/>
        <v>0</v>
      </c>
      <c r="L87" s="219">
        <f t="shared" si="19"/>
        <v>0</v>
      </c>
      <c r="M87" s="219">
        <f t="shared" si="19"/>
        <v>0</v>
      </c>
    </row>
    <row r="88" spans="1:13" x14ac:dyDescent="0.3">
      <c r="B88" s="47">
        <f>B86-B87</f>
        <v>0</v>
      </c>
      <c r="C88" s="47">
        <f t="shared" ref="C88:M88" si="20">C86-C87</f>
        <v>0</v>
      </c>
      <c r="D88" s="47">
        <f t="shared" si="20"/>
        <v>0</v>
      </c>
      <c r="E88" s="47">
        <f t="shared" si="20"/>
        <v>0</v>
      </c>
      <c r="F88" s="47">
        <f t="shared" si="20"/>
        <v>0</v>
      </c>
      <c r="G88" s="47">
        <f t="shared" si="20"/>
        <v>0</v>
      </c>
      <c r="H88" s="47">
        <f t="shared" si="20"/>
        <v>0</v>
      </c>
      <c r="I88" s="47">
        <f t="shared" si="20"/>
        <v>0</v>
      </c>
      <c r="J88" s="47">
        <f t="shared" si="20"/>
        <v>0</v>
      </c>
      <c r="K88" s="47">
        <f t="shared" si="20"/>
        <v>0</v>
      </c>
      <c r="L88" s="47">
        <f t="shared" si="20"/>
        <v>0</v>
      </c>
      <c r="M88" s="47">
        <f t="shared" si="20"/>
        <v>0</v>
      </c>
    </row>
    <row r="89" spans="1:13" ht="14.4" customHeight="1" x14ac:dyDescent="0.3">
      <c r="B89" s="143" t="str">
        <f>IF(B88=0,"OK",IF(B88&gt;0,"V záznamech nákladů je vyšší hodnota než v účetnictví","V účetnictví je vyšší hodnota než v Záznamech nákladů"))</f>
        <v>OK</v>
      </c>
      <c r="C89" s="143" t="str">
        <f t="shared" ref="C89:M89" si="21">IF(C88=0,"OK",IF(C88&gt;0,"V záznamech nákladů je vyšší hodnota než v účetnictví","V účetnictví je vyšší hodnota než v Záznamech nákladů"))</f>
        <v>OK</v>
      </c>
      <c r="D89" s="143" t="str">
        <f t="shared" si="21"/>
        <v>OK</v>
      </c>
      <c r="E89" s="143" t="str">
        <f t="shared" si="21"/>
        <v>OK</v>
      </c>
      <c r="F89" s="143" t="str">
        <f t="shared" si="21"/>
        <v>OK</v>
      </c>
      <c r="G89" s="143" t="str">
        <f t="shared" si="21"/>
        <v>OK</v>
      </c>
      <c r="H89" s="143" t="str">
        <f t="shared" si="21"/>
        <v>OK</v>
      </c>
      <c r="I89" s="143" t="str">
        <f t="shared" si="21"/>
        <v>OK</v>
      </c>
      <c r="J89" s="143" t="str">
        <f t="shared" si="21"/>
        <v>OK</v>
      </c>
      <c r="K89" s="143" t="str">
        <f t="shared" si="21"/>
        <v>OK</v>
      </c>
      <c r="L89" s="143" t="str">
        <f t="shared" si="21"/>
        <v>OK</v>
      </c>
      <c r="M89" s="143" t="str">
        <f t="shared" si="21"/>
        <v>OK</v>
      </c>
    </row>
    <row r="90" spans="1:13" x14ac:dyDescent="0.3"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</row>
    <row r="91" spans="1:13" x14ac:dyDescent="0.3"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</row>
    <row r="92" spans="1:13" x14ac:dyDescent="0.3"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</row>
    <row r="94" spans="1:13" x14ac:dyDescent="0.3">
      <c r="A94" s="103" t="s">
        <v>3</v>
      </c>
      <c r="B94" s="219">
        <f t="shared" ref="B94:M94" si="22">B51*-1</f>
        <v>0</v>
      </c>
      <c r="C94" s="219">
        <f t="shared" si="22"/>
        <v>0</v>
      </c>
      <c r="D94" s="219">
        <f t="shared" si="22"/>
        <v>0</v>
      </c>
      <c r="E94" s="219">
        <f t="shared" si="22"/>
        <v>0</v>
      </c>
      <c r="F94" s="219">
        <f t="shared" si="22"/>
        <v>0</v>
      </c>
      <c r="G94" s="219">
        <f t="shared" si="22"/>
        <v>0</v>
      </c>
      <c r="H94" s="219">
        <f t="shared" si="22"/>
        <v>0</v>
      </c>
      <c r="I94" s="219">
        <f t="shared" si="22"/>
        <v>0</v>
      </c>
      <c r="J94" s="219">
        <f t="shared" si="22"/>
        <v>0</v>
      </c>
      <c r="K94" s="219">
        <f t="shared" si="22"/>
        <v>0</v>
      </c>
      <c r="L94" s="219">
        <f t="shared" si="22"/>
        <v>0</v>
      </c>
      <c r="M94" s="219">
        <f t="shared" si="22"/>
        <v>0</v>
      </c>
    </row>
    <row r="95" spans="1:13" x14ac:dyDescent="0.3">
      <c r="A95" s="103" t="s">
        <v>154</v>
      </c>
      <c r="B95" s="219">
        <f t="shared" ref="B95:M95" si="23">B20*-1</f>
        <v>0</v>
      </c>
      <c r="C95" s="219">
        <f t="shared" si="23"/>
        <v>0</v>
      </c>
      <c r="D95" s="219">
        <f t="shared" si="23"/>
        <v>0</v>
      </c>
      <c r="E95" s="219">
        <f t="shared" si="23"/>
        <v>0</v>
      </c>
      <c r="F95" s="219">
        <f t="shared" si="23"/>
        <v>0</v>
      </c>
      <c r="G95" s="219">
        <f t="shared" si="23"/>
        <v>0</v>
      </c>
      <c r="H95" s="219">
        <f t="shared" si="23"/>
        <v>0</v>
      </c>
      <c r="I95" s="219">
        <f t="shared" si="23"/>
        <v>0</v>
      </c>
      <c r="J95" s="219">
        <f t="shared" si="23"/>
        <v>0</v>
      </c>
      <c r="K95" s="219">
        <f t="shared" si="23"/>
        <v>0</v>
      </c>
      <c r="L95" s="219">
        <f t="shared" si="23"/>
        <v>0</v>
      </c>
      <c r="M95" s="219">
        <f t="shared" si="23"/>
        <v>0</v>
      </c>
    </row>
    <row r="96" spans="1:13" x14ac:dyDescent="0.3">
      <c r="B96" s="47">
        <f>B94-B95</f>
        <v>0</v>
      </c>
      <c r="C96" s="47">
        <f t="shared" ref="C96:M96" si="24">C94-C95</f>
        <v>0</v>
      </c>
      <c r="D96" s="47">
        <f t="shared" si="24"/>
        <v>0</v>
      </c>
      <c r="E96" s="47">
        <f t="shared" si="24"/>
        <v>0</v>
      </c>
      <c r="F96" s="47">
        <f t="shared" si="24"/>
        <v>0</v>
      </c>
      <c r="G96" s="47">
        <f t="shared" si="24"/>
        <v>0</v>
      </c>
      <c r="H96" s="47">
        <f t="shared" si="24"/>
        <v>0</v>
      </c>
      <c r="I96" s="47">
        <f t="shared" si="24"/>
        <v>0</v>
      </c>
      <c r="J96" s="47">
        <f t="shared" si="24"/>
        <v>0</v>
      </c>
      <c r="K96" s="47">
        <f t="shared" si="24"/>
        <v>0</v>
      </c>
      <c r="L96" s="47">
        <f t="shared" si="24"/>
        <v>0</v>
      </c>
      <c r="M96" s="47">
        <f t="shared" si="24"/>
        <v>0</v>
      </c>
    </row>
    <row r="97" spans="1:13" ht="14.4" customHeight="1" x14ac:dyDescent="0.3">
      <c r="B97" s="143" t="str">
        <f>IF(B96=0,"OK",IF(B96&gt;0,"V oceněných skladových pohybech je vyšší hodnota než v účetnictví","V účetnictví je vyšší hodnota než v Oceněných skladových pohybech"))</f>
        <v>OK</v>
      </c>
      <c r="C97" s="143" t="str">
        <f t="shared" ref="C97:M97" si="25">IF(C96=0,"OK",IF(C96&gt;0,"V oceněných skladových pohybech je vyšší hodnota než v účetnictví","V účetnictví je vyšší hodnota než v Oceněných skladových pohybech"))</f>
        <v>OK</v>
      </c>
      <c r="D97" s="143" t="str">
        <f t="shared" si="25"/>
        <v>OK</v>
      </c>
      <c r="E97" s="143" t="str">
        <f t="shared" si="25"/>
        <v>OK</v>
      </c>
      <c r="F97" s="143" t="str">
        <f t="shared" si="25"/>
        <v>OK</v>
      </c>
      <c r="G97" s="143" t="str">
        <f t="shared" si="25"/>
        <v>OK</v>
      </c>
      <c r="H97" s="143" t="str">
        <f t="shared" si="25"/>
        <v>OK</v>
      </c>
      <c r="I97" s="143" t="str">
        <f t="shared" si="25"/>
        <v>OK</v>
      </c>
      <c r="J97" s="143" t="str">
        <f t="shared" si="25"/>
        <v>OK</v>
      </c>
      <c r="K97" s="143" t="str">
        <f t="shared" si="25"/>
        <v>OK</v>
      </c>
      <c r="L97" s="143" t="str">
        <f t="shared" si="25"/>
        <v>OK</v>
      </c>
      <c r="M97" s="143" t="str">
        <f t="shared" si="25"/>
        <v>OK</v>
      </c>
    </row>
    <row r="98" spans="1:13" x14ac:dyDescent="0.3"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</row>
    <row r="99" spans="1:13" x14ac:dyDescent="0.3"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</row>
    <row r="100" spans="1:13" ht="32.4" customHeight="1" x14ac:dyDescent="0.3"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</row>
    <row r="106" spans="1:13" x14ac:dyDescent="0.3">
      <c r="A106" s="103" t="s">
        <v>3</v>
      </c>
      <c r="B106" s="220">
        <f t="shared" ref="B106:M106" si="26">B48-B55</f>
        <v>0</v>
      </c>
      <c r="C106" s="220">
        <f t="shared" si="26"/>
        <v>0</v>
      </c>
      <c r="D106" s="220">
        <f t="shared" si="26"/>
        <v>0</v>
      </c>
      <c r="E106" s="220">
        <f t="shared" si="26"/>
        <v>0</v>
      </c>
      <c r="F106" s="220">
        <f t="shared" si="26"/>
        <v>0</v>
      </c>
      <c r="G106" s="220">
        <f t="shared" si="26"/>
        <v>0</v>
      </c>
      <c r="H106" s="220">
        <f t="shared" si="26"/>
        <v>0</v>
      </c>
      <c r="I106" s="220">
        <f t="shared" si="26"/>
        <v>0</v>
      </c>
      <c r="J106" s="220">
        <f t="shared" si="26"/>
        <v>0</v>
      </c>
      <c r="K106" s="220">
        <f t="shared" si="26"/>
        <v>0</v>
      </c>
      <c r="L106" s="220">
        <f t="shared" si="26"/>
        <v>0</v>
      </c>
      <c r="M106" s="220">
        <f t="shared" si="26"/>
        <v>0</v>
      </c>
    </row>
    <row r="107" spans="1:13" x14ac:dyDescent="0.3">
      <c r="A107" s="103" t="s">
        <v>24</v>
      </c>
      <c r="B107" s="220">
        <f>B17</f>
        <v>0</v>
      </c>
      <c r="C107" s="220">
        <f t="shared" ref="C107:M107" si="27">C17</f>
        <v>0</v>
      </c>
      <c r="D107" s="220">
        <f t="shared" si="27"/>
        <v>0</v>
      </c>
      <c r="E107" s="220">
        <f t="shared" si="27"/>
        <v>0</v>
      </c>
      <c r="F107" s="220">
        <f t="shared" si="27"/>
        <v>0</v>
      </c>
      <c r="G107" s="220">
        <f t="shared" si="27"/>
        <v>0</v>
      </c>
      <c r="H107" s="220">
        <f t="shared" si="27"/>
        <v>0</v>
      </c>
      <c r="I107" s="220">
        <f t="shared" si="27"/>
        <v>0</v>
      </c>
      <c r="J107" s="220">
        <f t="shared" si="27"/>
        <v>0</v>
      </c>
      <c r="K107" s="220">
        <f t="shared" si="27"/>
        <v>0</v>
      </c>
      <c r="L107" s="220">
        <f t="shared" si="27"/>
        <v>0</v>
      </c>
      <c r="M107" s="220">
        <f t="shared" si="27"/>
        <v>0</v>
      </c>
    </row>
    <row r="108" spans="1:13" x14ac:dyDescent="0.3">
      <c r="B108" s="43">
        <f>B106-B107</f>
        <v>0</v>
      </c>
      <c r="C108" s="43">
        <f t="shared" ref="C108:M108" si="28">C106-C107</f>
        <v>0</v>
      </c>
      <c r="D108" s="43">
        <f t="shared" si="28"/>
        <v>0</v>
      </c>
      <c r="E108" s="43">
        <f t="shared" si="28"/>
        <v>0</v>
      </c>
      <c r="F108" s="43">
        <f t="shared" si="28"/>
        <v>0</v>
      </c>
      <c r="G108" s="43">
        <f t="shared" si="28"/>
        <v>0</v>
      </c>
      <c r="H108" s="43">
        <f t="shared" si="28"/>
        <v>0</v>
      </c>
      <c r="I108" s="43">
        <f t="shared" si="28"/>
        <v>0</v>
      </c>
      <c r="J108" s="43">
        <f t="shared" si="28"/>
        <v>0</v>
      </c>
      <c r="K108" s="43">
        <f t="shared" si="28"/>
        <v>0</v>
      </c>
      <c r="L108" s="43">
        <f t="shared" si="28"/>
        <v>0</v>
      </c>
      <c r="M108" s="43">
        <f t="shared" si="28"/>
        <v>0</v>
      </c>
    </row>
    <row r="109" spans="1:13" ht="14.4" customHeight="1" x14ac:dyDescent="0.3">
      <c r="B109" s="135" t="str">
        <f>IF(B108=0,"OK",IF(B108&gt;0,"Skladový doklad v OSP je oceněn vyšší hodnotou","Skladový doklad v účetnictví je oceněn vyšší hodnotou"))</f>
        <v>OK</v>
      </c>
      <c r="C109" s="135" t="str">
        <f t="shared" ref="C109:M109" si="29">IF(C108=0,"OK",IF(C108&gt;0,"Skladový doklad v OSP je oceněn vyšší hodnotou","Skladový doklad v účetnictví je oceněn vyšší hodnotou"))</f>
        <v>OK</v>
      </c>
      <c r="D109" s="135" t="str">
        <f t="shared" si="29"/>
        <v>OK</v>
      </c>
      <c r="E109" s="135" t="str">
        <f t="shared" si="29"/>
        <v>OK</v>
      </c>
      <c r="F109" s="135" t="str">
        <f t="shared" si="29"/>
        <v>OK</v>
      </c>
      <c r="G109" s="135" t="str">
        <f t="shared" si="29"/>
        <v>OK</v>
      </c>
      <c r="H109" s="135" t="str">
        <f t="shared" si="29"/>
        <v>OK</v>
      </c>
      <c r="I109" s="135" t="str">
        <f t="shared" si="29"/>
        <v>OK</v>
      </c>
      <c r="J109" s="135" t="str">
        <f t="shared" si="29"/>
        <v>OK</v>
      </c>
      <c r="K109" s="135" t="str">
        <f t="shared" si="29"/>
        <v>OK</v>
      </c>
      <c r="L109" s="135" t="str">
        <f t="shared" si="29"/>
        <v>OK</v>
      </c>
      <c r="M109" s="135" t="str">
        <f t="shared" si="29"/>
        <v>OK</v>
      </c>
    </row>
    <row r="110" spans="1:13" x14ac:dyDescent="0.3"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</row>
    <row r="111" spans="1:13" x14ac:dyDescent="0.3"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</row>
    <row r="112" spans="1:13" x14ac:dyDescent="0.3"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</row>
    <row r="115" spans="1:13" x14ac:dyDescent="0.3">
      <c r="A115" s="103" t="s">
        <v>3</v>
      </c>
      <c r="B115" s="220">
        <f>(B52-B57)*-1</f>
        <v>0</v>
      </c>
      <c r="C115" s="220">
        <f t="shared" ref="C115:M115" si="30">C52-C57</f>
        <v>0</v>
      </c>
      <c r="D115" s="220">
        <f t="shared" si="30"/>
        <v>0</v>
      </c>
      <c r="E115" s="220">
        <f t="shared" si="30"/>
        <v>0</v>
      </c>
      <c r="F115" s="220">
        <f t="shared" si="30"/>
        <v>0</v>
      </c>
      <c r="G115" s="220">
        <f t="shared" si="30"/>
        <v>0</v>
      </c>
      <c r="H115" s="220">
        <f t="shared" si="30"/>
        <v>0</v>
      </c>
      <c r="I115" s="220">
        <f t="shared" si="30"/>
        <v>0</v>
      </c>
      <c r="J115" s="220">
        <f t="shared" si="30"/>
        <v>0</v>
      </c>
      <c r="K115" s="220">
        <f t="shared" si="30"/>
        <v>0</v>
      </c>
      <c r="L115" s="220">
        <f t="shared" si="30"/>
        <v>0</v>
      </c>
      <c r="M115" s="220">
        <f t="shared" si="30"/>
        <v>0</v>
      </c>
    </row>
    <row r="116" spans="1:13" x14ac:dyDescent="0.3">
      <c r="A116" s="103" t="s">
        <v>24</v>
      </c>
      <c r="B116" s="220">
        <f>B21*-1</f>
        <v>0</v>
      </c>
      <c r="C116" s="220">
        <f t="shared" ref="C116:M116" si="31">C21</f>
        <v>0</v>
      </c>
      <c r="D116" s="220">
        <f t="shared" si="31"/>
        <v>0</v>
      </c>
      <c r="E116" s="220">
        <f t="shared" si="31"/>
        <v>0</v>
      </c>
      <c r="F116" s="220">
        <f t="shared" si="31"/>
        <v>0</v>
      </c>
      <c r="G116" s="220">
        <f t="shared" si="31"/>
        <v>0</v>
      </c>
      <c r="H116" s="220">
        <f t="shared" si="31"/>
        <v>0</v>
      </c>
      <c r="I116" s="220">
        <f t="shared" si="31"/>
        <v>0</v>
      </c>
      <c r="J116" s="220">
        <f t="shared" si="31"/>
        <v>0</v>
      </c>
      <c r="K116" s="220">
        <f t="shared" si="31"/>
        <v>0</v>
      </c>
      <c r="L116" s="220">
        <f t="shared" si="31"/>
        <v>0</v>
      </c>
      <c r="M116" s="220">
        <f t="shared" si="31"/>
        <v>0</v>
      </c>
    </row>
    <row r="117" spans="1:13" x14ac:dyDescent="0.3">
      <c r="B117" s="43">
        <f>B115-B116</f>
        <v>0</v>
      </c>
      <c r="C117" s="43">
        <f t="shared" ref="C117:K117" si="32">C115-C116</f>
        <v>0</v>
      </c>
      <c r="D117" s="43">
        <f t="shared" si="32"/>
        <v>0</v>
      </c>
      <c r="E117" s="43">
        <f t="shared" si="32"/>
        <v>0</v>
      </c>
      <c r="F117" s="43">
        <f t="shared" si="32"/>
        <v>0</v>
      </c>
      <c r="G117" s="43">
        <f t="shared" si="32"/>
        <v>0</v>
      </c>
      <c r="H117" s="43">
        <f t="shared" si="32"/>
        <v>0</v>
      </c>
      <c r="I117" s="43">
        <f t="shared" si="32"/>
        <v>0</v>
      </c>
      <c r="J117" s="43">
        <f t="shared" si="32"/>
        <v>0</v>
      </c>
      <c r="K117" s="43">
        <f t="shared" si="32"/>
        <v>0</v>
      </c>
      <c r="L117" s="43">
        <f t="shared" ref="L117:M117" si="33">L115-L116</f>
        <v>0</v>
      </c>
      <c r="M117" s="43">
        <f t="shared" si="33"/>
        <v>0</v>
      </c>
    </row>
    <row r="118" spans="1:13" ht="14.4" customHeight="1" x14ac:dyDescent="0.3">
      <c r="B118" s="135" t="str">
        <f>IF(B117=0,"OK",IF(B117&lt;0,"Skladový doklad v OSP je oceněn vyšší hodnotou","Skladový doklad v účetnictví je oceněn vyšší hodnotou"))</f>
        <v>OK</v>
      </c>
      <c r="C118" s="135" t="str">
        <f t="shared" ref="C118:M118" si="34">IF(C117=0,"OK",IF(C117&lt;0,"Skladový doklad v OSP je oceněn vyšší hodnotou","Skladový doklad v účetnictví je oceněn vyšší hodnotou"))</f>
        <v>OK</v>
      </c>
      <c r="D118" s="135" t="str">
        <f t="shared" si="34"/>
        <v>OK</v>
      </c>
      <c r="E118" s="135" t="str">
        <f t="shared" si="34"/>
        <v>OK</v>
      </c>
      <c r="F118" s="135" t="str">
        <f t="shared" si="34"/>
        <v>OK</v>
      </c>
      <c r="G118" s="135" t="str">
        <f t="shared" si="34"/>
        <v>OK</v>
      </c>
      <c r="H118" s="135" t="str">
        <f t="shared" si="34"/>
        <v>OK</v>
      </c>
      <c r="I118" s="135" t="str">
        <f t="shared" si="34"/>
        <v>OK</v>
      </c>
      <c r="J118" s="135" t="str">
        <f t="shared" si="34"/>
        <v>OK</v>
      </c>
      <c r="K118" s="135" t="str">
        <f t="shared" si="34"/>
        <v>OK</v>
      </c>
      <c r="L118" s="135" t="str">
        <f t="shared" si="34"/>
        <v>OK</v>
      </c>
      <c r="M118" s="135" t="str">
        <f t="shared" si="34"/>
        <v>OK</v>
      </c>
    </row>
    <row r="119" spans="1:13" x14ac:dyDescent="0.3"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</row>
    <row r="120" spans="1:13" x14ac:dyDescent="0.3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</row>
    <row r="121" spans="1:13" x14ac:dyDescent="0.3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</row>
    <row r="128" spans="1:13" x14ac:dyDescent="0.3">
      <c r="A128" s="103" t="s">
        <v>3</v>
      </c>
      <c r="B128" s="220">
        <f>B60</f>
        <v>0</v>
      </c>
      <c r="C128" s="220">
        <f t="shared" ref="C128:M128" si="35">C60</f>
        <v>0</v>
      </c>
      <c r="D128" s="220">
        <f t="shared" si="35"/>
        <v>0</v>
      </c>
      <c r="E128" s="220">
        <f t="shared" si="35"/>
        <v>0</v>
      </c>
      <c r="F128" s="220">
        <f t="shared" si="35"/>
        <v>0</v>
      </c>
      <c r="G128" s="220">
        <f t="shared" si="35"/>
        <v>0</v>
      </c>
      <c r="H128" s="220">
        <f t="shared" si="35"/>
        <v>0</v>
      </c>
      <c r="I128" s="220">
        <f t="shared" si="35"/>
        <v>0</v>
      </c>
      <c r="J128" s="220">
        <f t="shared" si="35"/>
        <v>0</v>
      </c>
      <c r="K128" s="220">
        <f t="shared" si="35"/>
        <v>0</v>
      </c>
      <c r="L128" s="220">
        <f t="shared" si="35"/>
        <v>0</v>
      </c>
      <c r="M128" s="220">
        <f t="shared" si="35"/>
        <v>0</v>
      </c>
    </row>
    <row r="129" spans="1:13" x14ac:dyDescent="0.3">
      <c r="A129" s="103" t="s">
        <v>24</v>
      </c>
      <c r="B129" s="220">
        <f>B27</f>
        <v>0</v>
      </c>
      <c r="C129" s="220">
        <f t="shared" ref="C129:M129" si="36">C27</f>
        <v>0</v>
      </c>
      <c r="D129" s="220">
        <f t="shared" si="36"/>
        <v>0</v>
      </c>
      <c r="E129" s="220">
        <f t="shared" si="36"/>
        <v>0</v>
      </c>
      <c r="F129" s="220">
        <f t="shared" si="36"/>
        <v>0</v>
      </c>
      <c r="G129" s="220">
        <f t="shared" si="36"/>
        <v>0</v>
      </c>
      <c r="H129" s="220">
        <f t="shared" si="36"/>
        <v>0</v>
      </c>
      <c r="I129" s="220">
        <f t="shared" si="36"/>
        <v>0</v>
      </c>
      <c r="J129" s="220">
        <f t="shared" si="36"/>
        <v>0</v>
      </c>
      <c r="K129" s="220">
        <f t="shared" si="36"/>
        <v>0</v>
      </c>
      <c r="L129" s="220">
        <f t="shared" si="36"/>
        <v>0</v>
      </c>
      <c r="M129" s="220">
        <f t="shared" si="36"/>
        <v>0</v>
      </c>
    </row>
    <row r="130" spans="1:13" x14ac:dyDescent="0.3">
      <c r="B130" s="43">
        <f>B128-B129</f>
        <v>0</v>
      </c>
      <c r="C130" s="43">
        <f t="shared" ref="C130" si="37">C128-C129</f>
        <v>0</v>
      </c>
      <c r="D130" s="43">
        <f t="shared" ref="D130" si="38">D128-D129</f>
        <v>0</v>
      </c>
      <c r="E130" s="43">
        <f t="shared" ref="E130" si="39">E128-E129</f>
        <v>0</v>
      </c>
      <c r="F130" s="43">
        <f t="shared" ref="F130" si="40">F128-F129</f>
        <v>0</v>
      </c>
      <c r="G130" s="43">
        <f t="shared" ref="G130" si="41">G128-G129</f>
        <v>0</v>
      </c>
      <c r="H130" s="43">
        <f t="shared" ref="H130" si="42">H128-H129</f>
        <v>0</v>
      </c>
      <c r="I130" s="43">
        <f t="shared" ref="I130" si="43">I128-I129</f>
        <v>0</v>
      </c>
      <c r="J130" s="43">
        <f t="shared" ref="J130" si="44">J128-J129</f>
        <v>0</v>
      </c>
      <c r="K130" s="43">
        <f t="shared" ref="K130" si="45">K128-K129</f>
        <v>0</v>
      </c>
      <c r="L130" s="43">
        <f t="shared" ref="L130" si="46">L128-L129</f>
        <v>0</v>
      </c>
      <c r="M130" s="43">
        <f t="shared" ref="M130" si="47">M128-M129</f>
        <v>0</v>
      </c>
    </row>
    <row r="131" spans="1:13" ht="14.4" customHeight="1" x14ac:dyDescent="0.3">
      <c r="B131" s="135" t="str">
        <f>IF(B130=0,"OK",IF(B130&gt;0,"Skladový doklad v OSP je oceněn vyšší hodnotou","Skladový doklad v účetnictví je oceněn vyšší hodnotou"))</f>
        <v>OK</v>
      </c>
      <c r="C131" s="135" t="str">
        <f t="shared" ref="C131" si="48">IF(C130=0,"OK",IF(C130&gt;0,"Skladový doklad v OSP je oceněn vyšší hodnotou","Skladový doklad v účetnictví je oceněn vyšší hodnotou"))</f>
        <v>OK</v>
      </c>
      <c r="D131" s="135" t="str">
        <f t="shared" ref="D131" si="49">IF(D130=0,"OK",IF(D130&gt;0,"Skladový doklad v OSP je oceněn vyšší hodnotou","Skladový doklad v účetnictví je oceněn vyšší hodnotou"))</f>
        <v>OK</v>
      </c>
      <c r="E131" s="135" t="str">
        <f t="shared" ref="E131" si="50">IF(E130=0,"OK",IF(E130&gt;0,"Skladový doklad v OSP je oceněn vyšší hodnotou","Skladový doklad v účetnictví je oceněn vyšší hodnotou"))</f>
        <v>OK</v>
      </c>
      <c r="F131" s="135" t="str">
        <f t="shared" ref="F131" si="51">IF(F130=0,"OK",IF(F130&gt;0,"Skladový doklad v OSP je oceněn vyšší hodnotou","Skladový doklad v účetnictví je oceněn vyšší hodnotou"))</f>
        <v>OK</v>
      </c>
      <c r="G131" s="135" t="str">
        <f t="shared" ref="G131" si="52">IF(G130=0,"OK",IF(G130&gt;0,"Skladový doklad v OSP je oceněn vyšší hodnotou","Skladový doklad v účetnictví je oceněn vyšší hodnotou"))</f>
        <v>OK</v>
      </c>
      <c r="H131" s="135" t="str">
        <f t="shared" ref="H131" si="53">IF(H130=0,"OK",IF(H130&gt;0,"Skladový doklad v OSP je oceněn vyšší hodnotou","Skladový doklad v účetnictví je oceněn vyšší hodnotou"))</f>
        <v>OK</v>
      </c>
      <c r="I131" s="135" t="str">
        <f t="shared" ref="I131" si="54">IF(I130=0,"OK",IF(I130&gt;0,"Skladový doklad v OSP je oceněn vyšší hodnotou","Skladový doklad v účetnictví je oceněn vyšší hodnotou"))</f>
        <v>OK</v>
      </c>
      <c r="J131" s="135" t="str">
        <f t="shared" ref="J131" si="55">IF(J130=0,"OK",IF(J130&gt;0,"Skladový doklad v OSP je oceněn vyšší hodnotou","Skladový doklad v účetnictví je oceněn vyšší hodnotou"))</f>
        <v>OK</v>
      </c>
      <c r="K131" s="135" t="str">
        <f t="shared" ref="K131" si="56">IF(K130=0,"OK",IF(K130&gt;0,"Skladový doklad v OSP je oceněn vyšší hodnotou","Skladový doklad v účetnictví je oceněn vyšší hodnotou"))</f>
        <v>OK</v>
      </c>
      <c r="L131" s="135" t="str">
        <f t="shared" ref="L131" si="57">IF(L130=0,"OK",IF(L130&gt;0,"Skladový doklad v OSP je oceněn vyšší hodnotou","Skladový doklad v účetnictví je oceněn vyšší hodnotou"))</f>
        <v>OK</v>
      </c>
      <c r="M131" s="135" t="str">
        <f t="shared" ref="M131" si="58">IF(M130=0,"OK",IF(M130&gt;0,"Skladový doklad v OSP je oceněn vyšší hodnotou","Skladový doklad v účetnictví je oceněn vyšší hodnotou"))</f>
        <v>OK</v>
      </c>
    </row>
    <row r="132" spans="1:13" x14ac:dyDescent="0.3"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</row>
    <row r="133" spans="1:13" x14ac:dyDescent="0.3"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</row>
    <row r="134" spans="1:13" x14ac:dyDescent="0.3"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</row>
  </sheetData>
  <mergeCells count="100">
    <mergeCell ref="M131:M134"/>
    <mergeCell ref="B131:B134"/>
    <mergeCell ref="C131:C134"/>
    <mergeCell ref="D131:D134"/>
    <mergeCell ref="E131:E134"/>
    <mergeCell ref="F131:F134"/>
    <mergeCell ref="G131:G134"/>
    <mergeCell ref="H131:H134"/>
    <mergeCell ref="I131:I134"/>
    <mergeCell ref="J131:J134"/>
    <mergeCell ref="K131:K134"/>
    <mergeCell ref="L131:L134"/>
    <mergeCell ref="L109:L112"/>
    <mergeCell ref="M109:M112"/>
    <mergeCell ref="L118:L121"/>
    <mergeCell ref="M118:M121"/>
    <mergeCell ref="G109:G112"/>
    <mergeCell ref="H109:H112"/>
    <mergeCell ref="I109:I112"/>
    <mergeCell ref="J109:J112"/>
    <mergeCell ref="K109:K112"/>
    <mergeCell ref="G118:G121"/>
    <mergeCell ref="H118:H121"/>
    <mergeCell ref="I118:I121"/>
    <mergeCell ref="J118:J121"/>
    <mergeCell ref="K118:K121"/>
    <mergeCell ref="B118:B121"/>
    <mergeCell ref="C118:C121"/>
    <mergeCell ref="D118:D121"/>
    <mergeCell ref="E118:E121"/>
    <mergeCell ref="F118:F121"/>
    <mergeCell ref="I97:I100"/>
    <mergeCell ref="J97:J100"/>
    <mergeCell ref="K97:K100"/>
    <mergeCell ref="L97:L100"/>
    <mergeCell ref="M97:M100"/>
    <mergeCell ref="B109:B112"/>
    <mergeCell ref="C109:C112"/>
    <mergeCell ref="D109:D112"/>
    <mergeCell ref="E109:E112"/>
    <mergeCell ref="F109:F112"/>
    <mergeCell ref="L89:L92"/>
    <mergeCell ref="M89:M92"/>
    <mergeCell ref="B54:D54"/>
    <mergeCell ref="B97:B100"/>
    <mergeCell ref="C97:C100"/>
    <mergeCell ref="D97:D100"/>
    <mergeCell ref="E97:E100"/>
    <mergeCell ref="F97:F100"/>
    <mergeCell ref="G97:G100"/>
    <mergeCell ref="H97:H100"/>
    <mergeCell ref="I80:I83"/>
    <mergeCell ref="J80:J83"/>
    <mergeCell ref="K80:K83"/>
    <mergeCell ref="J89:J92"/>
    <mergeCell ref="K89:K92"/>
    <mergeCell ref="B89:B92"/>
    <mergeCell ref="B23:D23"/>
    <mergeCell ref="L72:L75"/>
    <mergeCell ref="M72:M75"/>
    <mergeCell ref="L80:L83"/>
    <mergeCell ref="M80:M83"/>
    <mergeCell ref="B26:D26"/>
    <mergeCell ref="B59:D59"/>
    <mergeCell ref="B80:B83"/>
    <mergeCell ref="C80:C83"/>
    <mergeCell ref="D80:D83"/>
    <mergeCell ref="E80:E83"/>
    <mergeCell ref="F80:F83"/>
    <mergeCell ref="G80:G83"/>
    <mergeCell ref="H80:H83"/>
    <mergeCell ref="J72:J75"/>
    <mergeCell ref="K72:K75"/>
    <mergeCell ref="H89:H92"/>
    <mergeCell ref="I89:I92"/>
    <mergeCell ref="B72:B75"/>
    <mergeCell ref="C72:C75"/>
    <mergeCell ref="D72:D75"/>
    <mergeCell ref="E72:E75"/>
    <mergeCell ref="F72:F75"/>
    <mergeCell ref="G72:G75"/>
    <mergeCell ref="H72:H75"/>
    <mergeCell ref="I72:I75"/>
    <mergeCell ref="C89:C92"/>
    <mergeCell ref="D89:D92"/>
    <mergeCell ref="E89:E92"/>
    <mergeCell ref="F89:F92"/>
    <mergeCell ref="G89:G92"/>
    <mergeCell ref="B62:B63"/>
    <mergeCell ref="C62:C63"/>
    <mergeCell ref="D62:D63"/>
    <mergeCell ref="E62:E63"/>
    <mergeCell ref="F62:F63"/>
    <mergeCell ref="L62:L63"/>
    <mergeCell ref="M62:M63"/>
    <mergeCell ref="G62:G63"/>
    <mergeCell ref="H62:H63"/>
    <mergeCell ref="I62:I63"/>
    <mergeCell ref="J62:J63"/>
    <mergeCell ref="K62:K63"/>
  </mergeCells>
  <phoneticPr fontId="6" type="noConversion"/>
  <conditionalFormatting sqref="B62:M63">
    <cfRule type="containsText" dxfId="137" priority="1" operator="containsText" text="POZOR! Je zaúčtovaný interní doklad">
      <formula>NOT(ISERROR(SEARCH("POZOR! Je zaúčtovaný interní doklad",B62)))</formula>
    </cfRule>
  </conditionalFormatting>
  <conditionalFormatting sqref="B71:M71">
    <cfRule type="cellIs" dxfId="136" priority="14" operator="lessThan">
      <formula>0</formula>
    </cfRule>
    <cfRule type="cellIs" dxfId="135" priority="15" operator="greaterThan">
      <formula>0</formula>
    </cfRule>
    <cfRule type="cellIs" dxfId="134" priority="16" operator="equal">
      <formula>0</formula>
    </cfRule>
  </conditionalFormatting>
  <conditionalFormatting sqref="B79:M79">
    <cfRule type="cellIs" dxfId="133" priority="17" operator="lessThan">
      <formula>0</formula>
    </cfRule>
    <cfRule type="cellIs" dxfId="132" priority="18" operator="greaterThan">
      <formula>0</formula>
    </cfRule>
    <cfRule type="cellIs" dxfId="131" priority="19" operator="equal">
      <formula>0</formula>
    </cfRule>
  </conditionalFormatting>
  <conditionalFormatting sqref="B88:M88">
    <cfRule type="cellIs" dxfId="130" priority="23" operator="lessThan">
      <formula>0</formula>
    </cfRule>
    <cfRule type="cellIs" dxfId="129" priority="24" operator="greaterThan">
      <formula>0</formula>
    </cfRule>
    <cfRule type="cellIs" dxfId="128" priority="25" operator="equal">
      <formula>0</formula>
    </cfRule>
  </conditionalFormatting>
  <conditionalFormatting sqref="B96:M96">
    <cfRule type="cellIs" dxfId="127" priority="11" operator="lessThan">
      <formula>0</formula>
    </cfRule>
    <cfRule type="cellIs" dxfId="126" priority="12" operator="greaterThan">
      <formula>0</formula>
    </cfRule>
    <cfRule type="cellIs" dxfId="125" priority="13" operator="equal">
      <formula>0</formula>
    </cfRule>
  </conditionalFormatting>
  <conditionalFormatting sqref="B108:M108">
    <cfRule type="cellIs" dxfId="124" priority="8" operator="lessThan">
      <formula>0</formula>
    </cfRule>
    <cfRule type="cellIs" dxfId="123" priority="9" operator="greaterThan">
      <formula>0</formula>
    </cfRule>
    <cfRule type="cellIs" dxfId="122" priority="10" operator="equal">
      <formula>0</formula>
    </cfRule>
  </conditionalFormatting>
  <conditionalFormatting sqref="B117:M117">
    <cfRule type="cellIs" dxfId="121" priority="5" operator="lessThan">
      <formula>0</formula>
    </cfRule>
    <cfRule type="cellIs" dxfId="120" priority="6" operator="greaterThan">
      <formula>0</formula>
    </cfRule>
    <cfRule type="cellIs" dxfId="119" priority="7" operator="equal">
      <formula>0</formula>
    </cfRule>
  </conditionalFormatting>
  <conditionalFormatting sqref="B130:M130">
    <cfRule type="cellIs" dxfId="118" priority="2" operator="lessThan">
      <formula>0</formula>
    </cfRule>
    <cfRule type="cellIs" dxfId="117" priority="3" operator="greaterThan">
      <formula>0</formula>
    </cfRule>
    <cfRule type="cellIs" dxfId="116" priority="4" operator="equal">
      <formula>0</formula>
    </cfRule>
  </conditionalFormatting>
  <conditionalFormatting sqref="D1">
    <cfRule type="cellIs" dxfId="115" priority="44" operator="equal">
      <formula>0</formula>
    </cfRule>
    <cfRule type="cellIs" dxfId="114" priority="45" operator="lessThan">
      <formula>0</formula>
    </cfRule>
    <cfRule type="cellIs" dxfId="113" priority="46" operator="greaterThan">
      <formula>0</formula>
    </cfRule>
  </conditionalFormatting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908F-D624-4494-B135-783B8BFD71AC}">
  <sheetPr>
    <tabColor theme="8" tint="-0.249977111117893"/>
  </sheetPr>
  <dimension ref="A1:P122"/>
  <sheetViews>
    <sheetView zoomScaleNormal="100" workbookViewId="0">
      <selection activeCell="F1" sqref="F1"/>
    </sheetView>
  </sheetViews>
  <sheetFormatPr defaultRowHeight="14.4" x14ac:dyDescent="0.3"/>
  <cols>
    <col min="1" max="1" width="38.88671875" style="1" bestFit="1" customWidth="1"/>
    <col min="2" max="14" width="18.77734375" style="1" customWidth="1"/>
    <col min="15" max="15" width="10.5546875" style="1" bestFit="1" customWidth="1"/>
    <col min="16" max="16384" width="8.88671875" style="1"/>
  </cols>
  <sheetData>
    <row r="1" spans="1:12" x14ac:dyDescent="0.3">
      <c r="A1" s="33" t="s">
        <v>113</v>
      </c>
      <c r="B1" s="34"/>
      <c r="C1" s="34"/>
      <c r="D1" s="35">
        <f>B1-C1</f>
        <v>0</v>
      </c>
      <c r="F1" s="25" t="s">
        <v>298</v>
      </c>
    </row>
    <row r="2" spans="1:12" x14ac:dyDescent="0.3">
      <c r="B2" s="34"/>
      <c r="C2" s="34"/>
      <c r="D2" s="34"/>
    </row>
    <row r="3" spans="1:12" ht="28.8" x14ac:dyDescent="0.3">
      <c r="B3" s="49" t="s">
        <v>4</v>
      </c>
      <c r="C3" s="50" t="s">
        <v>206</v>
      </c>
      <c r="D3" s="50" t="s">
        <v>19</v>
      </c>
    </row>
    <row r="4" spans="1:12" x14ac:dyDescent="0.3">
      <c r="A4" s="51" t="s">
        <v>7</v>
      </c>
      <c r="B4" s="37"/>
      <c r="C4" s="37"/>
      <c r="D4" s="37">
        <f>B4-C4</f>
        <v>0</v>
      </c>
      <c r="E4" s="52"/>
      <c r="H4" s="52"/>
    </row>
    <row r="5" spans="1:12" x14ac:dyDescent="0.3">
      <c r="A5" s="51" t="s">
        <v>8</v>
      </c>
      <c r="B5" s="37"/>
      <c r="C5" s="37"/>
      <c r="D5" s="37">
        <f t="shared" ref="D5:D15" si="0">B5-C5</f>
        <v>0</v>
      </c>
      <c r="E5" s="52"/>
      <c r="H5" s="52"/>
    </row>
    <row r="6" spans="1:12" x14ac:dyDescent="0.3">
      <c r="A6" s="51" t="s">
        <v>9</v>
      </c>
      <c r="B6" s="37"/>
      <c r="C6" s="37"/>
      <c r="D6" s="37">
        <f t="shared" si="0"/>
        <v>0</v>
      </c>
      <c r="E6" s="53"/>
    </row>
    <row r="7" spans="1:12" x14ac:dyDescent="0.3">
      <c r="A7" s="51" t="s">
        <v>10</v>
      </c>
      <c r="B7" s="37"/>
      <c r="C7" s="37"/>
      <c r="D7" s="37">
        <f t="shared" si="0"/>
        <v>0</v>
      </c>
      <c r="E7" s="53"/>
      <c r="F7" s="53"/>
    </row>
    <row r="8" spans="1:12" x14ac:dyDescent="0.3">
      <c r="A8" s="51" t="s">
        <v>11</v>
      </c>
      <c r="B8" s="37"/>
      <c r="C8" s="37"/>
      <c r="D8" s="37">
        <f t="shared" si="0"/>
        <v>0</v>
      </c>
    </row>
    <row r="9" spans="1:12" x14ac:dyDescent="0.3">
      <c r="A9" s="51" t="s">
        <v>12</v>
      </c>
      <c r="B9" s="37"/>
      <c r="C9" s="37"/>
      <c r="D9" s="37">
        <f t="shared" si="0"/>
        <v>0</v>
      </c>
    </row>
    <row r="10" spans="1:12" x14ac:dyDescent="0.3">
      <c r="A10" s="51" t="s">
        <v>13</v>
      </c>
      <c r="B10" s="37"/>
      <c r="C10" s="37"/>
      <c r="D10" s="37">
        <f t="shared" si="0"/>
        <v>0</v>
      </c>
      <c r="E10" s="52"/>
      <c r="H10" s="52"/>
      <c r="L10" s="52"/>
    </row>
    <row r="11" spans="1:12" x14ac:dyDescent="0.3">
      <c r="A11" s="51" t="s">
        <v>14</v>
      </c>
      <c r="B11" s="37"/>
      <c r="C11" s="37"/>
      <c r="D11" s="37">
        <f t="shared" si="0"/>
        <v>0</v>
      </c>
      <c r="E11" s="52"/>
    </row>
    <row r="12" spans="1:12" x14ac:dyDescent="0.3">
      <c r="A12" s="51" t="s">
        <v>15</v>
      </c>
      <c r="B12" s="37"/>
      <c r="C12" s="37"/>
      <c r="D12" s="37">
        <f t="shared" si="0"/>
        <v>0</v>
      </c>
      <c r="E12" s="53"/>
      <c r="F12" s="53"/>
      <c r="I12" s="52"/>
    </row>
    <row r="13" spans="1:12" x14ac:dyDescent="0.3">
      <c r="A13" s="51" t="s">
        <v>16</v>
      </c>
      <c r="B13" s="37"/>
      <c r="C13" s="37"/>
      <c r="D13" s="37">
        <f t="shared" si="0"/>
        <v>0</v>
      </c>
      <c r="E13" s="52"/>
      <c r="H13" s="52"/>
    </row>
    <row r="14" spans="1:12" x14ac:dyDescent="0.3">
      <c r="A14" s="51" t="s">
        <v>17</v>
      </c>
      <c r="B14" s="37"/>
      <c r="C14" s="37"/>
      <c r="D14" s="37">
        <f t="shared" si="0"/>
        <v>0</v>
      </c>
    </row>
    <row r="15" spans="1:12" x14ac:dyDescent="0.3">
      <c r="A15" s="51" t="s">
        <v>18</v>
      </c>
      <c r="B15" s="37"/>
      <c r="C15" s="37"/>
      <c r="D15" s="37">
        <f t="shared" si="0"/>
        <v>0</v>
      </c>
      <c r="E15" s="52"/>
    </row>
    <row r="16" spans="1:12" x14ac:dyDescent="0.3">
      <c r="A16" s="2"/>
      <c r="D16" s="36"/>
    </row>
    <row r="17" spans="1:16" x14ac:dyDescent="0.3">
      <c r="A17" s="67" t="s">
        <v>152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M17" s="25"/>
    </row>
    <row r="18" spans="1:16" x14ac:dyDescent="0.3">
      <c r="M18" s="9"/>
      <c r="N18" s="9"/>
      <c r="O18" s="9"/>
      <c r="P18" s="9"/>
    </row>
    <row r="19" spans="1:16" x14ac:dyDescent="0.3">
      <c r="A19" s="39" t="s">
        <v>6</v>
      </c>
      <c r="B19" s="136"/>
      <c r="C19" s="137"/>
      <c r="D19" s="137"/>
      <c r="E19" s="137"/>
      <c r="F19" s="137"/>
      <c r="G19" s="137"/>
      <c r="H19" s="137"/>
      <c r="I19" s="137"/>
      <c r="J19" s="137"/>
      <c r="K19" s="138"/>
      <c r="L19" s="55"/>
      <c r="M19" s="9"/>
      <c r="N19" s="9"/>
      <c r="O19" s="9"/>
      <c r="P19" s="9"/>
    </row>
    <row r="20" spans="1:16" x14ac:dyDescent="0.3">
      <c r="A20" s="41" t="s">
        <v>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4"/>
      <c r="M20" s="34"/>
      <c r="N20" s="34"/>
    </row>
    <row r="21" spans="1:16" x14ac:dyDescent="0.3">
      <c r="A21" s="45" t="s">
        <v>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4"/>
      <c r="M21" s="34"/>
      <c r="N21" s="34"/>
    </row>
    <row r="22" spans="1:16" x14ac:dyDescent="0.3">
      <c r="A22" s="4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6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6" x14ac:dyDescent="0.3">
      <c r="A24" s="56" t="s">
        <v>3</v>
      </c>
      <c r="B24" s="139" t="s">
        <v>116</v>
      </c>
      <c r="C24" s="140"/>
      <c r="D24" s="140"/>
      <c r="E24" s="140"/>
      <c r="F24" s="140"/>
      <c r="G24" s="140"/>
      <c r="H24" s="140"/>
      <c r="I24" s="140"/>
      <c r="J24" s="140"/>
      <c r="K24" s="141"/>
      <c r="L24" s="34"/>
      <c r="M24" s="34"/>
      <c r="N24" s="34"/>
    </row>
    <row r="25" spans="1:16" x14ac:dyDescent="0.3">
      <c r="A25" s="57" t="s">
        <v>5</v>
      </c>
      <c r="B25" s="58">
        <f>B26+B27</f>
        <v>0</v>
      </c>
      <c r="C25" s="58">
        <f t="shared" ref="C25:K25" si="1">C26+C27</f>
        <v>0</v>
      </c>
      <c r="D25" s="58">
        <f t="shared" si="1"/>
        <v>0</v>
      </c>
      <c r="E25" s="58">
        <f t="shared" si="1"/>
        <v>0</v>
      </c>
      <c r="F25" s="58">
        <f t="shared" si="1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34"/>
      <c r="M25" s="34"/>
      <c r="N25" s="34"/>
    </row>
    <row r="26" spans="1:16" x14ac:dyDescent="0.3">
      <c r="A26" s="59" t="s">
        <v>261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4"/>
      <c r="M26" s="34"/>
      <c r="N26" s="34"/>
    </row>
    <row r="27" spans="1:16" x14ac:dyDescent="0.3">
      <c r="A27" s="59" t="s">
        <v>262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4"/>
      <c r="M27" s="34"/>
      <c r="N27" s="34"/>
    </row>
    <row r="28" spans="1:16" s="2" customFormat="1" x14ac:dyDescent="0.3">
      <c r="A28" s="60" t="s">
        <v>0</v>
      </c>
      <c r="B28" s="58">
        <f>B29+B30</f>
        <v>0</v>
      </c>
      <c r="C28" s="58">
        <f t="shared" ref="C28:K28" si="2">C29+C30</f>
        <v>0</v>
      </c>
      <c r="D28" s="58">
        <f t="shared" si="2"/>
        <v>0</v>
      </c>
      <c r="E28" s="58">
        <f t="shared" si="2"/>
        <v>0</v>
      </c>
      <c r="F28" s="58">
        <f t="shared" si="2"/>
        <v>0</v>
      </c>
      <c r="G28" s="58">
        <f t="shared" si="2"/>
        <v>0</v>
      </c>
      <c r="H28" s="58">
        <f t="shared" si="2"/>
        <v>0</v>
      </c>
      <c r="I28" s="58">
        <f t="shared" si="2"/>
        <v>0</v>
      </c>
      <c r="J28" s="58">
        <f t="shared" si="2"/>
        <v>0</v>
      </c>
      <c r="K28" s="58">
        <f t="shared" si="2"/>
        <v>0</v>
      </c>
      <c r="L28" s="38"/>
      <c r="M28" s="38"/>
      <c r="N28" s="38"/>
    </row>
    <row r="29" spans="1:16" x14ac:dyDescent="0.3">
      <c r="A29" s="59" t="s">
        <v>263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4"/>
      <c r="M29" s="34"/>
      <c r="N29" s="34"/>
    </row>
    <row r="30" spans="1:16" x14ac:dyDescent="0.3">
      <c r="A30" s="59" t="s">
        <v>264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4"/>
      <c r="M30" s="34"/>
      <c r="N30" s="34"/>
    </row>
    <row r="31" spans="1:16" x14ac:dyDescent="0.3">
      <c r="A31" s="61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4"/>
      <c r="M31" s="34"/>
      <c r="N31" s="34"/>
    </row>
    <row r="32" spans="1:16" x14ac:dyDescent="0.3">
      <c r="A32" s="61" t="s">
        <v>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4"/>
      <c r="M32" s="34"/>
      <c r="N32" s="34"/>
    </row>
    <row r="33" spans="1:15" x14ac:dyDescent="0.3">
      <c r="A33" s="4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5" x14ac:dyDescent="0.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5" x14ac:dyDescent="0.3">
      <c r="A35" s="62" t="s">
        <v>196</v>
      </c>
      <c r="B35" s="139" t="s">
        <v>116</v>
      </c>
      <c r="C35" s="140"/>
      <c r="D35" s="140"/>
      <c r="E35" s="140"/>
      <c r="F35" s="140"/>
      <c r="G35" s="140"/>
      <c r="H35" s="140"/>
      <c r="I35" s="140"/>
      <c r="J35" s="140"/>
      <c r="K35" s="141"/>
      <c r="L35" s="34"/>
      <c r="M35" s="63"/>
      <c r="N35" s="63"/>
    </row>
    <row r="36" spans="1:15" x14ac:dyDescent="0.3">
      <c r="A36" s="64" t="s">
        <v>5</v>
      </c>
      <c r="B36" s="58">
        <f>B37+B38</f>
        <v>0</v>
      </c>
      <c r="C36" s="58">
        <f t="shared" ref="C36:K36" si="3">C37+C38</f>
        <v>0</v>
      </c>
      <c r="D36" s="58">
        <f t="shared" si="3"/>
        <v>0</v>
      </c>
      <c r="E36" s="58">
        <f t="shared" si="3"/>
        <v>0</v>
      </c>
      <c r="F36" s="58">
        <f t="shared" si="3"/>
        <v>0</v>
      </c>
      <c r="G36" s="58">
        <f t="shared" si="3"/>
        <v>0</v>
      </c>
      <c r="H36" s="58">
        <f t="shared" si="3"/>
        <v>0</v>
      </c>
      <c r="I36" s="58">
        <f t="shared" si="3"/>
        <v>0</v>
      </c>
      <c r="J36" s="58">
        <f t="shared" si="3"/>
        <v>0</v>
      </c>
      <c r="K36" s="58">
        <f t="shared" si="3"/>
        <v>0</v>
      </c>
      <c r="L36" s="34"/>
      <c r="M36" s="34"/>
      <c r="N36" s="34"/>
      <c r="O36" s="34"/>
    </row>
    <row r="37" spans="1:15" x14ac:dyDescent="0.3">
      <c r="A37" s="59" t="s">
        <v>261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4"/>
      <c r="M37" s="34"/>
      <c r="N37" s="34"/>
      <c r="O37" s="34"/>
    </row>
    <row r="38" spans="1:15" x14ac:dyDescent="0.3">
      <c r="A38" s="59" t="s">
        <v>262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4"/>
      <c r="M38" s="34"/>
      <c r="N38" s="34"/>
    </row>
    <row r="39" spans="1:15" x14ac:dyDescent="0.3">
      <c r="A39" s="60" t="s">
        <v>0</v>
      </c>
      <c r="B39" s="58">
        <f>B40+B41</f>
        <v>0</v>
      </c>
      <c r="C39" s="58">
        <f t="shared" ref="C39:K39" si="4">C40+C41</f>
        <v>0</v>
      </c>
      <c r="D39" s="58">
        <f t="shared" si="4"/>
        <v>0</v>
      </c>
      <c r="E39" s="58">
        <f t="shared" si="4"/>
        <v>0</v>
      </c>
      <c r="F39" s="58">
        <f t="shared" si="4"/>
        <v>0</v>
      </c>
      <c r="G39" s="58">
        <f t="shared" si="4"/>
        <v>0</v>
      </c>
      <c r="H39" s="58">
        <f t="shared" si="4"/>
        <v>0</v>
      </c>
      <c r="I39" s="58">
        <f t="shared" si="4"/>
        <v>0</v>
      </c>
      <c r="J39" s="58">
        <f t="shared" si="4"/>
        <v>0</v>
      </c>
      <c r="K39" s="58">
        <f t="shared" si="4"/>
        <v>0</v>
      </c>
      <c r="L39" s="34"/>
      <c r="M39" s="34"/>
      <c r="N39" s="34"/>
    </row>
    <row r="40" spans="1:15" x14ac:dyDescent="0.3">
      <c r="A40" s="59" t="s">
        <v>263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4"/>
      <c r="M40" s="34"/>
      <c r="N40" s="34"/>
    </row>
    <row r="41" spans="1:15" x14ac:dyDescent="0.3">
      <c r="A41" s="59" t="s">
        <v>264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4"/>
      <c r="M41" s="34"/>
      <c r="N41" s="34"/>
    </row>
    <row r="42" spans="1:15" x14ac:dyDescent="0.3">
      <c r="A42" s="61" t="s">
        <v>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4"/>
      <c r="M42" s="34"/>
      <c r="N42" s="34"/>
    </row>
    <row r="43" spans="1:15" x14ac:dyDescent="0.3">
      <c r="A43" s="61" t="s">
        <v>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4"/>
      <c r="M43" s="34"/>
      <c r="N43" s="34"/>
    </row>
    <row r="44" spans="1:15" x14ac:dyDescent="0.3">
      <c r="A44" s="46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5" x14ac:dyDescent="0.3">
      <c r="A45" s="46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1:15" ht="20.399999999999999" customHeight="1" x14ac:dyDescent="0.3">
      <c r="A46" s="46"/>
      <c r="B46" s="134" t="str">
        <f>IF(B42=0,"","POZOR! Je zaúčtovaný interní doklad")</f>
        <v/>
      </c>
      <c r="C46" s="134" t="str">
        <f>IF(C42=0,"","POZOR! Je zaúčtovaný interní doklad")</f>
        <v/>
      </c>
      <c r="D46" s="134" t="str">
        <f t="shared" ref="C46:K46" si="5">IF(D42=0,"","POZOR! Je zaúčtovaný interní doklad")</f>
        <v/>
      </c>
      <c r="E46" s="134" t="str">
        <f t="shared" si="5"/>
        <v/>
      </c>
      <c r="F46" s="134" t="str">
        <f t="shared" si="5"/>
        <v/>
      </c>
      <c r="G46" s="134" t="str">
        <f t="shared" si="5"/>
        <v/>
      </c>
      <c r="H46" s="134" t="str">
        <f t="shared" si="5"/>
        <v/>
      </c>
      <c r="I46" s="134" t="str">
        <f t="shared" si="5"/>
        <v/>
      </c>
      <c r="J46" s="134" t="str">
        <f t="shared" si="5"/>
        <v/>
      </c>
      <c r="K46" s="134" t="str">
        <f t="shared" si="5"/>
        <v/>
      </c>
      <c r="L46" s="34"/>
      <c r="M46" s="34"/>
      <c r="N46" s="34"/>
    </row>
    <row r="47" spans="1:15" ht="26.4" customHeight="1" x14ac:dyDescent="0.3">
      <c r="A47" s="46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34"/>
      <c r="M47" s="34"/>
      <c r="N47" s="34"/>
    </row>
    <row r="48" spans="1:15" x14ac:dyDescent="0.3">
      <c r="A48" s="4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x14ac:dyDescent="0.3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x14ac:dyDescent="0.3">
      <c r="D50" s="34"/>
    </row>
    <row r="51" spans="1:14" x14ac:dyDescent="0.3">
      <c r="D51" s="34"/>
    </row>
    <row r="53" spans="1:14" x14ac:dyDescent="0.3">
      <c r="A53" s="65" t="s">
        <v>6</v>
      </c>
      <c r="B53" s="218">
        <f t="shared" ref="B53:K53" si="6">B20</f>
        <v>0</v>
      </c>
      <c r="C53" s="218">
        <f t="shared" si="6"/>
        <v>0</v>
      </c>
      <c r="D53" s="218">
        <f t="shared" si="6"/>
        <v>0</v>
      </c>
      <c r="E53" s="218">
        <f t="shared" si="6"/>
        <v>0</v>
      </c>
      <c r="F53" s="218">
        <f t="shared" si="6"/>
        <v>0</v>
      </c>
      <c r="G53" s="218">
        <f t="shared" si="6"/>
        <v>0</v>
      </c>
      <c r="H53" s="218">
        <f t="shared" si="6"/>
        <v>0</v>
      </c>
      <c r="I53" s="218">
        <f t="shared" si="6"/>
        <v>0</v>
      </c>
      <c r="J53" s="218">
        <f t="shared" si="6"/>
        <v>0</v>
      </c>
      <c r="K53" s="218">
        <f t="shared" si="6"/>
        <v>0</v>
      </c>
    </row>
    <row r="54" spans="1:14" x14ac:dyDescent="0.3">
      <c r="A54" s="65" t="s">
        <v>3</v>
      </c>
      <c r="B54" s="218">
        <f t="shared" ref="B54:K54" si="7">B26</f>
        <v>0</v>
      </c>
      <c r="C54" s="218">
        <f t="shared" si="7"/>
        <v>0</v>
      </c>
      <c r="D54" s="218">
        <f t="shared" si="7"/>
        <v>0</v>
      </c>
      <c r="E54" s="218">
        <f t="shared" si="7"/>
        <v>0</v>
      </c>
      <c r="F54" s="218">
        <f t="shared" si="7"/>
        <v>0</v>
      </c>
      <c r="G54" s="218">
        <f t="shared" si="7"/>
        <v>0</v>
      </c>
      <c r="H54" s="218">
        <f t="shared" si="7"/>
        <v>0</v>
      </c>
      <c r="I54" s="218">
        <f t="shared" si="7"/>
        <v>0</v>
      </c>
      <c r="J54" s="218">
        <f t="shared" si="7"/>
        <v>0</v>
      </c>
      <c r="K54" s="218">
        <f t="shared" si="7"/>
        <v>0</v>
      </c>
    </row>
    <row r="55" spans="1:14" x14ac:dyDescent="0.3">
      <c r="B55" s="43">
        <f>B53+B54</f>
        <v>0</v>
      </c>
      <c r="C55" s="43">
        <f t="shared" ref="C55:K55" si="8">C53+C54</f>
        <v>0</v>
      </c>
      <c r="D55" s="43">
        <f t="shared" si="8"/>
        <v>0</v>
      </c>
      <c r="E55" s="43">
        <f t="shared" si="8"/>
        <v>0</v>
      </c>
      <c r="F55" s="43">
        <f t="shared" si="8"/>
        <v>0</v>
      </c>
      <c r="G55" s="43">
        <f t="shared" si="8"/>
        <v>0</v>
      </c>
      <c r="H55" s="43">
        <f t="shared" si="8"/>
        <v>0</v>
      </c>
      <c r="I55" s="43">
        <f t="shared" si="8"/>
        <v>0</v>
      </c>
      <c r="J55" s="43">
        <f t="shared" si="8"/>
        <v>0</v>
      </c>
      <c r="K55" s="43">
        <f t="shared" si="8"/>
        <v>0</v>
      </c>
    </row>
    <row r="56" spans="1:14" ht="14.4" customHeight="1" x14ac:dyDescent="0.3">
      <c r="B56" s="135" t="str">
        <f>IF(B55=0,"OK",IF(B55&gt;0,"Skladový doklad v OSP je oceněn vyšší hodnotou","Skladový doklad v Záznamech nákladů je oceněn vyšší hodnotou"))</f>
        <v>OK</v>
      </c>
      <c r="C56" s="135" t="str">
        <f t="shared" ref="C56:K56" si="9">IF(C55=0,"OK",IF(C55&gt;0,"Skladový doklad v OSP je oceněn vyšší hodnotou","Skladový doklad v Záznamech nákladů je oceněn vyšší hodnotou"))</f>
        <v>OK</v>
      </c>
      <c r="D56" s="135" t="str">
        <f t="shared" si="9"/>
        <v>OK</v>
      </c>
      <c r="E56" s="135" t="str">
        <f t="shared" si="9"/>
        <v>OK</v>
      </c>
      <c r="F56" s="135" t="str">
        <f t="shared" si="9"/>
        <v>OK</v>
      </c>
      <c r="G56" s="135" t="str">
        <f t="shared" si="9"/>
        <v>OK</v>
      </c>
      <c r="H56" s="135" t="str">
        <f t="shared" si="9"/>
        <v>OK</v>
      </c>
      <c r="I56" s="135" t="str">
        <f t="shared" si="9"/>
        <v>OK</v>
      </c>
      <c r="J56" s="135" t="str">
        <f t="shared" si="9"/>
        <v>OK</v>
      </c>
      <c r="K56" s="135" t="str">
        <f t="shared" si="9"/>
        <v>OK</v>
      </c>
    </row>
    <row r="57" spans="1:14" x14ac:dyDescent="0.3">
      <c r="B57" s="135"/>
      <c r="C57" s="135"/>
      <c r="D57" s="135"/>
      <c r="E57" s="135"/>
      <c r="F57" s="135"/>
      <c r="G57" s="135"/>
      <c r="H57" s="135"/>
      <c r="I57" s="135"/>
      <c r="J57" s="135"/>
      <c r="K57" s="135"/>
    </row>
    <row r="58" spans="1:14" x14ac:dyDescent="0.3"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59" spans="1:14" x14ac:dyDescent="0.3">
      <c r="B59" s="135"/>
      <c r="C59" s="135"/>
      <c r="D59" s="135"/>
      <c r="E59" s="135"/>
      <c r="F59" s="135"/>
      <c r="G59" s="135"/>
      <c r="H59" s="135"/>
      <c r="I59" s="135"/>
      <c r="J59" s="135"/>
      <c r="K59" s="135"/>
    </row>
    <row r="62" spans="1:14" x14ac:dyDescent="0.3">
      <c r="A62" s="65" t="s">
        <v>3</v>
      </c>
      <c r="B62" s="218">
        <f>B26</f>
        <v>0</v>
      </c>
      <c r="C62" s="218">
        <f t="shared" ref="C62:K62" si="10">C26</f>
        <v>0</v>
      </c>
      <c r="D62" s="218">
        <f t="shared" si="10"/>
        <v>0</v>
      </c>
      <c r="E62" s="218">
        <f t="shared" si="10"/>
        <v>0</v>
      </c>
      <c r="F62" s="218">
        <f t="shared" si="10"/>
        <v>0</v>
      </c>
      <c r="G62" s="218">
        <f t="shared" si="10"/>
        <v>0</v>
      </c>
      <c r="H62" s="218">
        <f t="shared" si="10"/>
        <v>0</v>
      </c>
      <c r="I62" s="218">
        <f t="shared" si="10"/>
        <v>0</v>
      </c>
      <c r="J62" s="218">
        <f t="shared" si="10"/>
        <v>0</v>
      </c>
      <c r="K62" s="218">
        <f t="shared" si="10"/>
        <v>0</v>
      </c>
    </row>
    <row r="63" spans="1:14" x14ac:dyDescent="0.3">
      <c r="A63" s="65" t="s">
        <v>24</v>
      </c>
      <c r="B63" s="218">
        <f>B37</f>
        <v>0</v>
      </c>
      <c r="C63" s="218">
        <f t="shared" ref="C63:K63" si="11">C37</f>
        <v>0</v>
      </c>
      <c r="D63" s="218">
        <f t="shared" si="11"/>
        <v>0</v>
      </c>
      <c r="E63" s="218">
        <f t="shared" si="11"/>
        <v>0</v>
      </c>
      <c r="F63" s="218">
        <f t="shared" si="11"/>
        <v>0</v>
      </c>
      <c r="G63" s="218">
        <f t="shared" si="11"/>
        <v>0</v>
      </c>
      <c r="H63" s="218">
        <f t="shared" si="11"/>
        <v>0</v>
      </c>
      <c r="I63" s="218">
        <f t="shared" si="11"/>
        <v>0</v>
      </c>
      <c r="J63" s="218">
        <f t="shared" si="11"/>
        <v>0</v>
      </c>
      <c r="K63" s="218">
        <f t="shared" si="11"/>
        <v>0</v>
      </c>
    </row>
    <row r="64" spans="1:14" x14ac:dyDescent="0.3">
      <c r="B64" s="43">
        <f>B62-B63</f>
        <v>0</v>
      </c>
      <c r="C64" s="43">
        <f t="shared" ref="C64:K64" si="12">C62-C63</f>
        <v>0</v>
      </c>
      <c r="D64" s="43">
        <f t="shared" si="12"/>
        <v>0</v>
      </c>
      <c r="E64" s="43">
        <f t="shared" si="12"/>
        <v>0</v>
      </c>
      <c r="F64" s="43">
        <f t="shared" si="12"/>
        <v>0</v>
      </c>
      <c r="G64" s="43">
        <f t="shared" si="12"/>
        <v>0</v>
      </c>
      <c r="H64" s="43">
        <f t="shared" si="12"/>
        <v>0</v>
      </c>
      <c r="I64" s="43">
        <f t="shared" si="12"/>
        <v>0</v>
      </c>
      <c r="J64" s="43">
        <f t="shared" si="12"/>
        <v>0</v>
      </c>
      <c r="K64" s="43">
        <f t="shared" si="12"/>
        <v>0</v>
      </c>
    </row>
    <row r="65" spans="1:11" ht="14.4" customHeight="1" x14ac:dyDescent="0.3">
      <c r="B65" s="135" t="str">
        <f>IF(B64=0,"OK",IF(B64&gt;0,"Skladový doklad v OSP je oceněn vyšší hodnotou","Skladový doklad v Pohybech na účtu je oceněn vyšší hodnotou"))</f>
        <v>OK</v>
      </c>
      <c r="C65" s="135" t="str">
        <f t="shared" ref="C65:G65" si="13">IF(C64=0,"OK",IF(C64&gt;0,"Skladový doklad v OSP je oceněn vyšší hodnotou","Skladový doklad v Pohybech na účtu je oceněn vyšší hodnotou"))</f>
        <v>OK</v>
      </c>
      <c r="D65" s="135" t="str">
        <f t="shared" si="13"/>
        <v>OK</v>
      </c>
      <c r="E65" s="135" t="str">
        <f t="shared" si="13"/>
        <v>OK</v>
      </c>
      <c r="F65" s="135" t="str">
        <f t="shared" si="13"/>
        <v>OK</v>
      </c>
      <c r="G65" s="135" t="str">
        <f t="shared" si="13"/>
        <v>OK</v>
      </c>
      <c r="H65" s="135" t="str">
        <f>IF(H64=0,"OK",IF(H64&gt;0,"Skladový doklad v OSP je oceněn vyšší hodnotou","Skladový doklad v Pohybech na účtu je oceněn vyšší hodnotou"))</f>
        <v>OK</v>
      </c>
      <c r="I65" s="135" t="str">
        <f t="shared" ref="I65:K65" si="14">IF(I64=0,"OK",IF(I64&gt;0,"Skladový doklad v OSP je oceněn vyšší hodnotou","Skladový doklad v Pohybech na účtu je oceněn vyšší hodnotou"))</f>
        <v>OK</v>
      </c>
      <c r="J65" s="135" t="str">
        <f t="shared" si="14"/>
        <v>OK</v>
      </c>
      <c r="K65" s="135" t="str">
        <f t="shared" si="14"/>
        <v>OK</v>
      </c>
    </row>
    <row r="66" spans="1:11" x14ac:dyDescent="0.3">
      <c r="B66" s="135"/>
      <c r="C66" s="135"/>
      <c r="D66" s="135"/>
      <c r="E66" s="135"/>
      <c r="F66" s="135"/>
      <c r="G66" s="135"/>
      <c r="H66" s="135"/>
      <c r="I66" s="135"/>
      <c r="J66" s="135"/>
      <c r="K66" s="135"/>
    </row>
    <row r="67" spans="1:11" x14ac:dyDescent="0.3">
      <c r="B67" s="135"/>
      <c r="C67" s="135"/>
      <c r="D67" s="135"/>
      <c r="E67" s="135"/>
      <c r="F67" s="135"/>
      <c r="G67" s="135"/>
      <c r="H67" s="135"/>
      <c r="I67" s="135"/>
      <c r="J67" s="135"/>
      <c r="K67" s="135"/>
    </row>
    <row r="68" spans="1:11" x14ac:dyDescent="0.3">
      <c r="B68" s="135"/>
      <c r="C68" s="135"/>
      <c r="D68" s="135"/>
      <c r="E68" s="135"/>
      <c r="F68" s="135"/>
      <c r="G68" s="135"/>
      <c r="H68" s="135"/>
      <c r="I68" s="135"/>
      <c r="J68" s="135"/>
      <c r="K68" s="135"/>
    </row>
    <row r="71" spans="1:11" x14ac:dyDescent="0.3">
      <c r="A71" s="65" t="s">
        <v>6</v>
      </c>
      <c r="B71" s="218">
        <f t="shared" ref="B71:K71" si="15">B21</f>
        <v>0</v>
      </c>
      <c r="C71" s="218">
        <f t="shared" si="15"/>
        <v>0</v>
      </c>
      <c r="D71" s="218">
        <f t="shared" si="15"/>
        <v>0</v>
      </c>
      <c r="E71" s="218">
        <f t="shared" si="15"/>
        <v>0</v>
      </c>
      <c r="F71" s="218">
        <f t="shared" si="15"/>
        <v>0</v>
      </c>
      <c r="G71" s="218">
        <f t="shared" si="15"/>
        <v>0</v>
      </c>
      <c r="H71" s="218">
        <f t="shared" si="15"/>
        <v>0</v>
      </c>
      <c r="I71" s="218">
        <f t="shared" si="15"/>
        <v>0</v>
      </c>
      <c r="J71" s="218">
        <f t="shared" si="15"/>
        <v>0</v>
      </c>
      <c r="K71" s="218">
        <f t="shared" si="15"/>
        <v>0</v>
      </c>
    </row>
    <row r="72" spans="1:11" x14ac:dyDescent="0.3">
      <c r="A72" s="65" t="s">
        <v>3</v>
      </c>
      <c r="B72" s="218">
        <f t="shared" ref="B72:K72" si="16">B29</f>
        <v>0</v>
      </c>
      <c r="C72" s="218">
        <f t="shared" si="16"/>
        <v>0</v>
      </c>
      <c r="D72" s="218">
        <f t="shared" si="16"/>
        <v>0</v>
      </c>
      <c r="E72" s="218">
        <f t="shared" si="16"/>
        <v>0</v>
      </c>
      <c r="F72" s="218">
        <f t="shared" si="16"/>
        <v>0</v>
      </c>
      <c r="G72" s="218">
        <f t="shared" si="16"/>
        <v>0</v>
      </c>
      <c r="H72" s="218">
        <f t="shared" si="16"/>
        <v>0</v>
      </c>
      <c r="I72" s="218">
        <f t="shared" si="16"/>
        <v>0</v>
      </c>
      <c r="J72" s="218">
        <f t="shared" si="16"/>
        <v>0</v>
      </c>
      <c r="K72" s="218">
        <f t="shared" si="16"/>
        <v>0</v>
      </c>
    </row>
    <row r="73" spans="1:11" x14ac:dyDescent="0.3">
      <c r="B73" s="43">
        <f>B71+B72</f>
        <v>0</v>
      </c>
      <c r="C73" s="43">
        <f t="shared" ref="C73:K73" si="17">C71+C72</f>
        <v>0</v>
      </c>
      <c r="D73" s="43">
        <f t="shared" si="17"/>
        <v>0</v>
      </c>
      <c r="E73" s="43">
        <f t="shared" si="17"/>
        <v>0</v>
      </c>
      <c r="F73" s="43">
        <f t="shared" si="17"/>
        <v>0</v>
      </c>
      <c r="G73" s="43">
        <f t="shared" si="17"/>
        <v>0</v>
      </c>
      <c r="H73" s="43">
        <f t="shared" si="17"/>
        <v>0</v>
      </c>
      <c r="I73" s="43">
        <f t="shared" si="17"/>
        <v>0</v>
      </c>
      <c r="J73" s="43">
        <f t="shared" si="17"/>
        <v>0</v>
      </c>
      <c r="K73" s="43">
        <f t="shared" si="17"/>
        <v>0</v>
      </c>
    </row>
    <row r="74" spans="1:11" ht="14.4" customHeight="1" x14ac:dyDescent="0.3">
      <c r="B74" s="135" t="str">
        <f>IF(B73=0,"OK",IF(B73&lt;0,"Skladový doklad v OSP je oceněn vyšší hodnotou","Skladový doklad v Záznamech nákladů je oceněn vyšší hodnotou"))</f>
        <v>OK</v>
      </c>
      <c r="C74" s="135" t="str">
        <f t="shared" ref="C74:K74" si="18">IF(C73=0,"OK",IF(C73&lt;0,"Skladový doklad v OSP je oceněn vyšší hodnotou","Skladový doklad v Záznamech nákladů je oceněn vyšší hodnotou"))</f>
        <v>OK</v>
      </c>
      <c r="D74" s="135" t="str">
        <f t="shared" si="18"/>
        <v>OK</v>
      </c>
      <c r="E74" s="135" t="str">
        <f t="shared" si="18"/>
        <v>OK</v>
      </c>
      <c r="F74" s="135" t="str">
        <f t="shared" si="18"/>
        <v>OK</v>
      </c>
      <c r="G74" s="135" t="str">
        <f t="shared" si="18"/>
        <v>OK</v>
      </c>
      <c r="H74" s="135" t="str">
        <f t="shared" si="18"/>
        <v>OK</v>
      </c>
      <c r="I74" s="135" t="str">
        <f t="shared" si="18"/>
        <v>OK</v>
      </c>
      <c r="J74" s="135" t="str">
        <f t="shared" si="18"/>
        <v>OK</v>
      </c>
      <c r="K74" s="135" t="str">
        <f t="shared" si="18"/>
        <v>OK</v>
      </c>
    </row>
    <row r="75" spans="1:11" x14ac:dyDescent="0.3">
      <c r="B75" s="135"/>
      <c r="C75" s="135"/>
      <c r="D75" s="135"/>
      <c r="E75" s="135"/>
      <c r="F75" s="135"/>
      <c r="G75" s="135"/>
      <c r="H75" s="135"/>
      <c r="I75" s="135"/>
      <c r="J75" s="135"/>
      <c r="K75" s="135"/>
    </row>
    <row r="76" spans="1:11" x14ac:dyDescent="0.3">
      <c r="B76" s="135"/>
      <c r="C76" s="135"/>
      <c r="D76" s="135"/>
      <c r="E76" s="135"/>
      <c r="F76" s="135"/>
      <c r="G76" s="135"/>
      <c r="H76" s="135"/>
      <c r="I76" s="135"/>
      <c r="J76" s="135"/>
      <c r="K76" s="135"/>
    </row>
    <row r="77" spans="1:11" x14ac:dyDescent="0.3">
      <c r="B77" s="135"/>
      <c r="C77" s="135"/>
      <c r="D77" s="135"/>
      <c r="E77" s="135"/>
      <c r="F77" s="135"/>
      <c r="G77" s="135"/>
      <c r="H77" s="135"/>
      <c r="I77" s="135"/>
      <c r="J77" s="135"/>
      <c r="K77" s="135"/>
    </row>
    <row r="80" spans="1:11" x14ac:dyDescent="0.3">
      <c r="A80" s="65" t="s">
        <v>3</v>
      </c>
      <c r="B80" s="218">
        <f t="shared" ref="B80:K80" si="19">B29</f>
        <v>0</v>
      </c>
      <c r="C80" s="218">
        <f t="shared" si="19"/>
        <v>0</v>
      </c>
      <c r="D80" s="218">
        <f t="shared" si="19"/>
        <v>0</v>
      </c>
      <c r="E80" s="218">
        <f t="shared" si="19"/>
        <v>0</v>
      </c>
      <c r="F80" s="218">
        <f t="shared" si="19"/>
        <v>0</v>
      </c>
      <c r="G80" s="218">
        <f t="shared" si="19"/>
        <v>0</v>
      </c>
      <c r="H80" s="218">
        <f t="shared" si="19"/>
        <v>0</v>
      </c>
      <c r="I80" s="218">
        <f t="shared" si="19"/>
        <v>0</v>
      </c>
      <c r="J80" s="218">
        <f t="shared" si="19"/>
        <v>0</v>
      </c>
      <c r="K80" s="218">
        <f t="shared" si="19"/>
        <v>0</v>
      </c>
    </row>
    <row r="81" spans="1:11" x14ac:dyDescent="0.3">
      <c r="A81" s="65" t="s">
        <v>24</v>
      </c>
      <c r="B81" s="218">
        <f t="shared" ref="B81:K81" si="20">B40</f>
        <v>0</v>
      </c>
      <c r="C81" s="218">
        <f t="shared" si="20"/>
        <v>0</v>
      </c>
      <c r="D81" s="218">
        <f t="shared" si="20"/>
        <v>0</v>
      </c>
      <c r="E81" s="218">
        <f t="shared" si="20"/>
        <v>0</v>
      </c>
      <c r="F81" s="218">
        <f t="shared" si="20"/>
        <v>0</v>
      </c>
      <c r="G81" s="218">
        <f t="shared" si="20"/>
        <v>0</v>
      </c>
      <c r="H81" s="218">
        <f t="shared" si="20"/>
        <v>0</v>
      </c>
      <c r="I81" s="218">
        <f t="shared" si="20"/>
        <v>0</v>
      </c>
      <c r="J81" s="218">
        <f t="shared" si="20"/>
        <v>0</v>
      </c>
      <c r="K81" s="218">
        <f t="shared" si="20"/>
        <v>0</v>
      </c>
    </row>
    <row r="82" spans="1:11" x14ac:dyDescent="0.3">
      <c r="B82" s="43">
        <f>B80-B81</f>
        <v>0</v>
      </c>
      <c r="C82" s="43">
        <f t="shared" ref="C82:K82" si="21">C80-C81</f>
        <v>0</v>
      </c>
      <c r="D82" s="43">
        <f t="shared" si="21"/>
        <v>0</v>
      </c>
      <c r="E82" s="43">
        <f t="shared" si="21"/>
        <v>0</v>
      </c>
      <c r="F82" s="43">
        <f t="shared" si="21"/>
        <v>0</v>
      </c>
      <c r="G82" s="43">
        <f t="shared" si="21"/>
        <v>0</v>
      </c>
      <c r="H82" s="43">
        <f t="shared" si="21"/>
        <v>0</v>
      </c>
      <c r="I82" s="43">
        <f t="shared" si="21"/>
        <v>0</v>
      </c>
      <c r="J82" s="43">
        <f t="shared" si="21"/>
        <v>0</v>
      </c>
      <c r="K82" s="43">
        <f t="shared" si="21"/>
        <v>0</v>
      </c>
    </row>
    <row r="83" spans="1:11" x14ac:dyDescent="0.3">
      <c r="B83" s="135" t="str">
        <f>IF(B82=0,"OK",IF(B82&lt;0,"Skladový doklad v OSP je oceněn vyšší hodnotou","Skladový doklad v Pohybech na účtu je oceněn vyšší hodnotou"))</f>
        <v>OK</v>
      </c>
      <c r="C83" s="135" t="str">
        <f t="shared" ref="C83:K83" si="22">IF(C82=0,"OK",IF(C82&lt;0,"Skladový doklad v OSP je oceněn vyšší hodnotou","Skladový doklad v Pohybech na účtu je oceněn vyšší hodnotou"))</f>
        <v>OK</v>
      </c>
      <c r="D83" s="135" t="str">
        <f t="shared" si="22"/>
        <v>OK</v>
      </c>
      <c r="E83" s="135" t="str">
        <f t="shared" si="22"/>
        <v>OK</v>
      </c>
      <c r="F83" s="135" t="str">
        <f t="shared" si="22"/>
        <v>OK</v>
      </c>
      <c r="G83" s="135" t="str">
        <f t="shared" si="22"/>
        <v>OK</v>
      </c>
      <c r="H83" s="135" t="str">
        <f t="shared" si="22"/>
        <v>OK</v>
      </c>
      <c r="I83" s="135" t="str">
        <f t="shared" si="22"/>
        <v>OK</v>
      </c>
      <c r="J83" s="135" t="str">
        <f t="shared" si="22"/>
        <v>OK</v>
      </c>
      <c r="K83" s="135" t="str">
        <f t="shared" si="22"/>
        <v>OK</v>
      </c>
    </row>
    <row r="84" spans="1:11" x14ac:dyDescent="0.3">
      <c r="B84" s="135"/>
      <c r="C84" s="135"/>
      <c r="D84" s="135"/>
      <c r="E84" s="135"/>
      <c r="F84" s="135"/>
      <c r="G84" s="135"/>
      <c r="H84" s="135"/>
      <c r="I84" s="135"/>
      <c r="J84" s="135"/>
      <c r="K84" s="135"/>
    </row>
    <row r="85" spans="1:11" x14ac:dyDescent="0.3">
      <c r="B85" s="135"/>
      <c r="C85" s="135"/>
      <c r="D85" s="135"/>
      <c r="E85" s="135"/>
      <c r="F85" s="135"/>
      <c r="G85" s="135"/>
      <c r="H85" s="135"/>
      <c r="I85" s="135"/>
      <c r="J85" s="135"/>
      <c r="K85" s="135"/>
    </row>
    <row r="86" spans="1:11" x14ac:dyDescent="0.3">
      <c r="B86" s="135"/>
      <c r="C86" s="135"/>
      <c r="D86" s="135"/>
      <c r="E86" s="135"/>
      <c r="F86" s="135"/>
      <c r="G86" s="135"/>
      <c r="H86" s="135"/>
      <c r="I86" s="135"/>
      <c r="J86" s="135"/>
      <c r="K86" s="135"/>
    </row>
    <row r="93" spans="1:11" x14ac:dyDescent="0.3">
      <c r="A93" s="65" t="s">
        <v>3</v>
      </c>
      <c r="B93" s="218">
        <f t="shared" ref="B93:K93" si="23">B27</f>
        <v>0</v>
      </c>
      <c r="C93" s="218">
        <f t="shared" si="23"/>
        <v>0</v>
      </c>
      <c r="D93" s="218">
        <f t="shared" si="23"/>
        <v>0</v>
      </c>
      <c r="E93" s="218">
        <f t="shared" si="23"/>
        <v>0</v>
      </c>
      <c r="F93" s="218">
        <f t="shared" si="23"/>
        <v>0</v>
      </c>
      <c r="G93" s="218">
        <f t="shared" si="23"/>
        <v>0</v>
      </c>
      <c r="H93" s="218">
        <f t="shared" si="23"/>
        <v>0</v>
      </c>
      <c r="I93" s="218">
        <f t="shared" si="23"/>
        <v>0</v>
      </c>
      <c r="J93" s="218">
        <f t="shared" si="23"/>
        <v>0</v>
      </c>
      <c r="K93" s="218">
        <f t="shared" si="23"/>
        <v>0</v>
      </c>
    </row>
    <row r="94" spans="1:11" x14ac:dyDescent="0.3">
      <c r="A94" s="65" t="s">
        <v>24</v>
      </c>
      <c r="B94" s="218">
        <f t="shared" ref="B94:K94" si="24">B38</f>
        <v>0</v>
      </c>
      <c r="C94" s="218">
        <f t="shared" si="24"/>
        <v>0</v>
      </c>
      <c r="D94" s="218">
        <f t="shared" si="24"/>
        <v>0</v>
      </c>
      <c r="E94" s="218">
        <f t="shared" si="24"/>
        <v>0</v>
      </c>
      <c r="F94" s="218">
        <f t="shared" si="24"/>
        <v>0</v>
      </c>
      <c r="G94" s="218">
        <f t="shared" si="24"/>
        <v>0</v>
      </c>
      <c r="H94" s="218">
        <f t="shared" si="24"/>
        <v>0</v>
      </c>
      <c r="I94" s="218">
        <f t="shared" si="24"/>
        <v>0</v>
      </c>
      <c r="J94" s="218">
        <f t="shared" si="24"/>
        <v>0</v>
      </c>
      <c r="K94" s="218">
        <f t="shared" si="24"/>
        <v>0</v>
      </c>
    </row>
    <row r="95" spans="1:11" x14ac:dyDescent="0.3">
      <c r="B95" s="43">
        <f>B93-B94</f>
        <v>0</v>
      </c>
      <c r="C95" s="43">
        <f t="shared" ref="C95:K95" si="25">C93-C94</f>
        <v>0</v>
      </c>
      <c r="D95" s="43">
        <f t="shared" si="25"/>
        <v>0</v>
      </c>
      <c r="E95" s="43">
        <f t="shared" si="25"/>
        <v>0</v>
      </c>
      <c r="F95" s="43">
        <f t="shared" si="25"/>
        <v>0</v>
      </c>
      <c r="G95" s="43">
        <f t="shared" si="25"/>
        <v>0</v>
      </c>
      <c r="H95" s="43">
        <f t="shared" si="25"/>
        <v>0</v>
      </c>
      <c r="I95" s="43">
        <f t="shared" si="25"/>
        <v>0</v>
      </c>
      <c r="J95" s="43">
        <f t="shared" si="25"/>
        <v>0</v>
      </c>
      <c r="K95" s="43">
        <f t="shared" si="25"/>
        <v>0</v>
      </c>
    </row>
    <row r="96" spans="1:11" ht="14.4" customHeight="1" x14ac:dyDescent="0.3">
      <c r="B96" s="135" t="str">
        <f>IF(B95=0,"OK",IF(B95&gt;0,"Skladový doklad v OSP je oceněn vyšší hodnotou","Skladový doklad v Pohybech na účtu je oceněn vyšší hodnotou"))</f>
        <v>OK</v>
      </c>
      <c r="C96" s="135" t="str">
        <f t="shared" ref="C96:G96" si="26">IF(C95=0,"OK",IF(C95&gt;0,"Skladový doklad v OSP je oceněn vyšší hodnotou","Skladový doklad v Pohybech na účtu je oceněn vyšší hodnotou"))</f>
        <v>OK</v>
      </c>
      <c r="D96" s="135" t="str">
        <f t="shared" si="26"/>
        <v>OK</v>
      </c>
      <c r="E96" s="135" t="str">
        <f t="shared" si="26"/>
        <v>OK</v>
      </c>
      <c r="F96" s="135" t="str">
        <f t="shared" si="26"/>
        <v>OK</v>
      </c>
      <c r="G96" s="135" t="str">
        <f t="shared" si="26"/>
        <v>OK</v>
      </c>
      <c r="H96" s="135" t="str">
        <f>IF(H95=0,"OK",IF(H95&gt;0,"Skladový doklad v OSP je oceněn vyšší hodnotou","Skladový doklad v Pohybech na účtu je oceněn vyšší hodnotou"))</f>
        <v>OK</v>
      </c>
      <c r="I96" s="135" t="str">
        <f t="shared" ref="I96:K96" si="27">IF(I95=0,"OK",IF(I95&gt;0,"Skladový doklad v OSP je oceněn vyšší hodnotou","Skladový doklad v Pohybech na účtu je oceněn vyšší hodnotou"))</f>
        <v>OK</v>
      </c>
      <c r="J96" s="135" t="str">
        <f t="shared" si="27"/>
        <v>OK</v>
      </c>
      <c r="K96" s="135" t="str">
        <f t="shared" si="27"/>
        <v>OK</v>
      </c>
    </row>
    <row r="97" spans="1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1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99" spans="1:11" x14ac:dyDescent="0.3">
      <c r="B99" s="135"/>
      <c r="C99" s="135"/>
      <c r="D99" s="135"/>
      <c r="E99" s="135"/>
      <c r="F99" s="135"/>
      <c r="G99" s="135"/>
      <c r="H99" s="135"/>
      <c r="I99" s="135"/>
      <c r="J99" s="135"/>
      <c r="K99" s="135"/>
    </row>
    <row r="102" spans="1:11" x14ac:dyDescent="0.3">
      <c r="A102" s="65" t="s">
        <v>3</v>
      </c>
      <c r="B102" s="218">
        <f t="shared" ref="B102:K102" si="28">B30</f>
        <v>0</v>
      </c>
      <c r="C102" s="218">
        <f t="shared" si="28"/>
        <v>0</v>
      </c>
      <c r="D102" s="218">
        <f t="shared" si="28"/>
        <v>0</v>
      </c>
      <c r="E102" s="218">
        <f t="shared" si="28"/>
        <v>0</v>
      </c>
      <c r="F102" s="218">
        <f t="shared" si="28"/>
        <v>0</v>
      </c>
      <c r="G102" s="218">
        <f t="shared" si="28"/>
        <v>0</v>
      </c>
      <c r="H102" s="218">
        <f t="shared" si="28"/>
        <v>0</v>
      </c>
      <c r="I102" s="218">
        <f t="shared" si="28"/>
        <v>0</v>
      </c>
      <c r="J102" s="218">
        <f t="shared" si="28"/>
        <v>0</v>
      </c>
      <c r="K102" s="218">
        <f t="shared" si="28"/>
        <v>0</v>
      </c>
    </row>
    <row r="103" spans="1:11" x14ac:dyDescent="0.3">
      <c r="A103" s="65" t="s">
        <v>24</v>
      </c>
      <c r="B103" s="218">
        <f t="shared" ref="B103:K103" si="29">B41</f>
        <v>0</v>
      </c>
      <c r="C103" s="218">
        <f t="shared" si="29"/>
        <v>0</v>
      </c>
      <c r="D103" s="218">
        <f t="shared" si="29"/>
        <v>0</v>
      </c>
      <c r="E103" s="218">
        <f t="shared" si="29"/>
        <v>0</v>
      </c>
      <c r="F103" s="218">
        <f t="shared" si="29"/>
        <v>0</v>
      </c>
      <c r="G103" s="218">
        <f t="shared" si="29"/>
        <v>0</v>
      </c>
      <c r="H103" s="218">
        <f t="shared" si="29"/>
        <v>0</v>
      </c>
      <c r="I103" s="218">
        <f t="shared" si="29"/>
        <v>0</v>
      </c>
      <c r="J103" s="218">
        <f t="shared" si="29"/>
        <v>0</v>
      </c>
      <c r="K103" s="218">
        <f t="shared" si="29"/>
        <v>0</v>
      </c>
    </row>
    <row r="104" spans="1:11" x14ac:dyDescent="0.3">
      <c r="B104" s="43">
        <f>B102-B103</f>
        <v>0</v>
      </c>
      <c r="C104" s="43">
        <f t="shared" ref="C104:K104" si="30">C102-C103</f>
        <v>0</v>
      </c>
      <c r="D104" s="43">
        <f t="shared" si="30"/>
        <v>0</v>
      </c>
      <c r="E104" s="43">
        <f t="shared" si="30"/>
        <v>0</v>
      </c>
      <c r="F104" s="43">
        <f t="shared" si="30"/>
        <v>0</v>
      </c>
      <c r="G104" s="43">
        <f t="shared" si="30"/>
        <v>0</v>
      </c>
      <c r="H104" s="43">
        <f t="shared" si="30"/>
        <v>0</v>
      </c>
      <c r="I104" s="43">
        <f t="shared" si="30"/>
        <v>0</v>
      </c>
      <c r="J104" s="43">
        <f t="shared" si="30"/>
        <v>0</v>
      </c>
      <c r="K104" s="43">
        <f t="shared" si="30"/>
        <v>0</v>
      </c>
    </row>
    <row r="105" spans="1:11" ht="14.4" customHeight="1" x14ac:dyDescent="0.3">
      <c r="B105" s="135" t="str">
        <f>IF(B104=0,"OK",IF(B104&lt;0,"Skladový doklad v OSP je oceněn vyšší hodnotou","Skladový doklad v Pohybech na účtu je oceněn vyšší hodnotou"))</f>
        <v>OK</v>
      </c>
      <c r="C105" s="135" t="str">
        <f t="shared" ref="C105:K105" si="31">IF(C104=0,"OK",IF(C104&lt;0,"Skladový doklad v OSP je oceněn vyšší hodnotou","Skladový doklad v Pohybech na účtu je oceněn vyšší hodnotou"))</f>
        <v>OK</v>
      </c>
      <c r="D105" s="135" t="str">
        <f t="shared" si="31"/>
        <v>OK</v>
      </c>
      <c r="E105" s="135" t="str">
        <f t="shared" si="31"/>
        <v>OK</v>
      </c>
      <c r="F105" s="135" t="str">
        <f t="shared" si="31"/>
        <v>OK</v>
      </c>
      <c r="G105" s="135" t="str">
        <f t="shared" si="31"/>
        <v>OK</v>
      </c>
      <c r="H105" s="135" t="str">
        <f t="shared" si="31"/>
        <v>OK</v>
      </c>
      <c r="I105" s="135" t="str">
        <f t="shared" si="31"/>
        <v>OK</v>
      </c>
      <c r="J105" s="135" t="str">
        <f t="shared" si="31"/>
        <v>OK</v>
      </c>
      <c r="K105" s="135" t="str">
        <f t="shared" si="31"/>
        <v>OK</v>
      </c>
    </row>
    <row r="106" spans="1:11" x14ac:dyDescent="0.3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</row>
    <row r="107" spans="1:11" x14ac:dyDescent="0.3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08" spans="1:11" x14ac:dyDescent="0.3"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</row>
    <row r="116" spans="1:11" x14ac:dyDescent="0.3">
      <c r="A116" s="65" t="s">
        <v>3</v>
      </c>
      <c r="B116" s="218">
        <f>B32</f>
        <v>0</v>
      </c>
      <c r="C116" s="218">
        <f t="shared" ref="C116:K116" si="32">C32</f>
        <v>0</v>
      </c>
      <c r="D116" s="218">
        <f t="shared" si="32"/>
        <v>0</v>
      </c>
      <c r="E116" s="218">
        <f t="shared" si="32"/>
        <v>0</v>
      </c>
      <c r="F116" s="218">
        <f t="shared" si="32"/>
        <v>0</v>
      </c>
      <c r="G116" s="218">
        <f t="shared" si="32"/>
        <v>0</v>
      </c>
      <c r="H116" s="218">
        <f t="shared" si="32"/>
        <v>0</v>
      </c>
      <c r="I116" s="218">
        <f t="shared" si="32"/>
        <v>0</v>
      </c>
      <c r="J116" s="218">
        <f t="shared" si="32"/>
        <v>0</v>
      </c>
      <c r="K116" s="218">
        <f t="shared" si="32"/>
        <v>0</v>
      </c>
    </row>
    <row r="117" spans="1:11" x14ac:dyDescent="0.3">
      <c r="A117" s="65" t="s">
        <v>24</v>
      </c>
      <c r="B117" s="218">
        <f t="shared" ref="B117:K117" si="33">B43</f>
        <v>0</v>
      </c>
      <c r="C117" s="218">
        <f t="shared" si="33"/>
        <v>0</v>
      </c>
      <c r="D117" s="218">
        <f t="shared" si="33"/>
        <v>0</v>
      </c>
      <c r="E117" s="218">
        <f t="shared" si="33"/>
        <v>0</v>
      </c>
      <c r="F117" s="218">
        <f t="shared" si="33"/>
        <v>0</v>
      </c>
      <c r="G117" s="218">
        <f t="shared" si="33"/>
        <v>0</v>
      </c>
      <c r="H117" s="218">
        <f t="shared" si="33"/>
        <v>0</v>
      </c>
      <c r="I117" s="218">
        <f t="shared" si="33"/>
        <v>0</v>
      </c>
      <c r="J117" s="218">
        <f t="shared" si="33"/>
        <v>0</v>
      </c>
      <c r="K117" s="218">
        <f t="shared" si="33"/>
        <v>0</v>
      </c>
    </row>
    <row r="118" spans="1:11" x14ac:dyDescent="0.3">
      <c r="B118" s="43">
        <f t="shared" ref="B118:K118" si="34">B116-B117</f>
        <v>0</v>
      </c>
      <c r="C118" s="43">
        <f t="shared" si="34"/>
        <v>0</v>
      </c>
      <c r="D118" s="43">
        <f t="shared" si="34"/>
        <v>0</v>
      </c>
      <c r="E118" s="43">
        <f t="shared" si="34"/>
        <v>0</v>
      </c>
      <c r="F118" s="43">
        <f t="shared" si="34"/>
        <v>0</v>
      </c>
      <c r="G118" s="43">
        <f t="shared" si="34"/>
        <v>0</v>
      </c>
      <c r="H118" s="43">
        <f t="shared" si="34"/>
        <v>0</v>
      </c>
      <c r="I118" s="43">
        <f t="shared" si="34"/>
        <v>0</v>
      </c>
      <c r="J118" s="43">
        <f t="shared" si="34"/>
        <v>0</v>
      </c>
      <c r="K118" s="43">
        <f t="shared" si="34"/>
        <v>0</v>
      </c>
    </row>
    <row r="119" spans="1:11" ht="14.4" customHeight="1" x14ac:dyDescent="0.3">
      <c r="B119" s="135" t="str">
        <f>IF(B118=0,"OK",IF(B118&gt;0,"Inventurní doklad v OSP je oceněn vyšší hodnotou","Inventurní doklad v Pohybech na účtu je oceněn vyšší hodnotou"))</f>
        <v>OK</v>
      </c>
      <c r="C119" s="135" t="str">
        <f t="shared" ref="C119:K119" si="35">IF(C118=0,"OK",IF(C118&gt;0,"Inventurní doklad v OSP je oceněn vyšší hodnotou","Inventurní doklad v Pohybech na účtu je oceněn vyšší hodnotou"))</f>
        <v>OK</v>
      </c>
      <c r="D119" s="135" t="str">
        <f t="shared" si="35"/>
        <v>OK</v>
      </c>
      <c r="E119" s="135" t="str">
        <f t="shared" si="35"/>
        <v>OK</v>
      </c>
      <c r="F119" s="135" t="str">
        <f t="shared" si="35"/>
        <v>OK</v>
      </c>
      <c r="G119" s="135" t="str">
        <f t="shared" si="35"/>
        <v>OK</v>
      </c>
      <c r="H119" s="135" t="str">
        <f t="shared" si="35"/>
        <v>OK</v>
      </c>
      <c r="I119" s="135" t="str">
        <f t="shared" si="35"/>
        <v>OK</v>
      </c>
      <c r="J119" s="135" t="str">
        <f t="shared" si="35"/>
        <v>OK</v>
      </c>
      <c r="K119" s="135" t="str">
        <f t="shared" si="35"/>
        <v>OK</v>
      </c>
    </row>
    <row r="120" spans="1:11" x14ac:dyDescent="0.3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</row>
    <row r="121" spans="1:11" x14ac:dyDescent="0.3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</row>
    <row r="122" spans="1:11" x14ac:dyDescent="0.3"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</row>
  </sheetData>
  <mergeCells count="83">
    <mergeCell ref="B19:K19"/>
    <mergeCell ref="B24:K24"/>
    <mergeCell ref="B35:K35"/>
    <mergeCell ref="B56:B59"/>
    <mergeCell ref="C56:C59"/>
    <mergeCell ref="D56:D59"/>
    <mergeCell ref="E56:E59"/>
    <mergeCell ref="F56:F59"/>
    <mergeCell ref="G56:G59"/>
    <mergeCell ref="H56:H59"/>
    <mergeCell ref="G46:G47"/>
    <mergeCell ref="H46:H47"/>
    <mergeCell ref="B46:B47"/>
    <mergeCell ref="C46:C47"/>
    <mergeCell ref="D46:D47"/>
    <mergeCell ref="E46:E47"/>
    <mergeCell ref="B65:B68"/>
    <mergeCell ref="C65:C68"/>
    <mergeCell ref="D65:D68"/>
    <mergeCell ref="E65:E68"/>
    <mergeCell ref="F65:F68"/>
    <mergeCell ref="G74:G77"/>
    <mergeCell ref="H74:H77"/>
    <mergeCell ref="I56:I59"/>
    <mergeCell ref="J56:J59"/>
    <mergeCell ref="K56:K59"/>
    <mergeCell ref="G65:G68"/>
    <mergeCell ref="H65:H68"/>
    <mergeCell ref="J74:J77"/>
    <mergeCell ref="K74:K77"/>
    <mergeCell ref="B74:B77"/>
    <mergeCell ref="C74:C77"/>
    <mergeCell ref="D74:D77"/>
    <mergeCell ref="E74:E77"/>
    <mergeCell ref="F74:F77"/>
    <mergeCell ref="B83:B86"/>
    <mergeCell ref="C83:C86"/>
    <mergeCell ref="D83:D86"/>
    <mergeCell ref="E83:E86"/>
    <mergeCell ref="F83:F86"/>
    <mergeCell ref="B96:B99"/>
    <mergeCell ref="C96:C99"/>
    <mergeCell ref="D96:D99"/>
    <mergeCell ref="E96:E99"/>
    <mergeCell ref="F96:F99"/>
    <mergeCell ref="B105:B108"/>
    <mergeCell ref="C105:C108"/>
    <mergeCell ref="D105:D108"/>
    <mergeCell ref="E105:E108"/>
    <mergeCell ref="F105:F108"/>
    <mergeCell ref="B119:B122"/>
    <mergeCell ref="C119:C122"/>
    <mergeCell ref="D119:D122"/>
    <mergeCell ref="E119:E122"/>
    <mergeCell ref="F119:F122"/>
    <mergeCell ref="G119:G122"/>
    <mergeCell ref="H119:H122"/>
    <mergeCell ref="I96:I99"/>
    <mergeCell ref="J96:J99"/>
    <mergeCell ref="K96:K99"/>
    <mergeCell ref="G105:G108"/>
    <mergeCell ref="H105:H108"/>
    <mergeCell ref="G96:G99"/>
    <mergeCell ref="H96:H99"/>
    <mergeCell ref="I105:I108"/>
    <mergeCell ref="J105:J108"/>
    <mergeCell ref="K105:K108"/>
    <mergeCell ref="F46:F47"/>
    <mergeCell ref="I46:I47"/>
    <mergeCell ref="J46:J47"/>
    <mergeCell ref="K46:K47"/>
    <mergeCell ref="I119:I122"/>
    <mergeCell ref="J119:J122"/>
    <mergeCell ref="K119:K122"/>
    <mergeCell ref="G83:G86"/>
    <mergeCell ref="H83:H86"/>
    <mergeCell ref="I65:I68"/>
    <mergeCell ref="J65:J68"/>
    <mergeCell ref="K65:K68"/>
    <mergeCell ref="I83:I86"/>
    <mergeCell ref="J83:J86"/>
    <mergeCell ref="K83:K86"/>
    <mergeCell ref="I74:I77"/>
  </mergeCells>
  <conditionalFormatting sqref="B46:K47">
    <cfRule type="containsText" dxfId="112" priority="1" operator="containsText" text="POZOR! Je zaúčtovaný interní doklad">
      <formula>NOT(ISERROR(SEARCH("POZOR! Je zaúčtovaný interní doklad",B46)))</formula>
    </cfRule>
  </conditionalFormatting>
  <conditionalFormatting sqref="B55:K55">
    <cfRule type="cellIs" dxfId="111" priority="22" operator="lessThan">
      <formula>0</formula>
    </cfRule>
    <cfRule type="cellIs" dxfId="110" priority="23" operator="greaterThan">
      <formula>0</formula>
    </cfRule>
    <cfRule type="cellIs" dxfId="109" priority="24" operator="equal">
      <formula>0</formula>
    </cfRule>
  </conditionalFormatting>
  <conditionalFormatting sqref="B64:K64">
    <cfRule type="cellIs" dxfId="108" priority="13" operator="lessThan">
      <formula>0</formula>
    </cfRule>
    <cfRule type="cellIs" dxfId="107" priority="14" operator="greaterThan">
      <formula>0</formula>
    </cfRule>
    <cfRule type="cellIs" dxfId="106" priority="15" operator="equal">
      <formula>0</formula>
    </cfRule>
  </conditionalFormatting>
  <conditionalFormatting sqref="B73:K73">
    <cfRule type="cellIs" dxfId="105" priority="19" operator="lessThan">
      <formula>0</formula>
    </cfRule>
    <cfRule type="cellIs" dxfId="104" priority="20" operator="greaterThan">
      <formula>0</formula>
    </cfRule>
    <cfRule type="cellIs" dxfId="103" priority="21" operator="equal">
      <formula>0</formula>
    </cfRule>
  </conditionalFormatting>
  <conditionalFormatting sqref="B82:K82">
    <cfRule type="cellIs" dxfId="102" priority="16" operator="lessThan">
      <formula>0</formula>
    </cfRule>
    <cfRule type="cellIs" dxfId="101" priority="17" operator="greaterThan">
      <formula>0</formula>
    </cfRule>
    <cfRule type="cellIs" dxfId="100" priority="18" operator="equal">
      <formula>0</formula>
    </cfRule>
  </conditionalFormatting>
  <conditionalFormatting sqref="B95:K95">
    <cfRule type="cellIs" dxfId="99" priority="10" operator="lessThan">
      <formula>0</formula>
    </cfRule>
    <cfRule type="cellIs" dxfId="98" priority="11" operator="greaterThan">
      <formula>0</formula>
    </cfRule>
    <cfRule type="cellIs" dxfId="97" priority="12" operator="equal">
      <formula>0</formula>
    </cfRule>
  </conditionalFormatting>
  <conditionalFormatting sqref="B104:K104">
    <cfRule type="cellIs" dxfId="96" priority="7" operator="lessThan">
      <formula>0</formula>
    </cfRule>
    <cfRule type="cellIs" dxfId="95" priority="8" operator="greaterThan">
      <formula>0</formula>
    </cfRule>
    <cfRule type="cellIs" dxfId="94" priority="9" operator="equal">
      <formula>0</formula>
    </cfRule>
  </conditionalFormatting>
  <conditionalFormatting sqref="B118:K118">
    <cfRule type="cellIs" dxfId="93" priority="4" operator="lessThan">
      <formula>0</formula>
    </cfRule>
    <cfRule type="cellIs" dxfId="92" priority="5" operator="greaterThan">
      <formula>0</formula>
    </cfRule>
    <cfRule type="cellIs" dxfId="91" priority="6" operator="equal">
      <formula>0</formula>
    </cfRule>
  </conditionalFormatting>
  <conditionalFormatting sqref="D4:D15">
    <cfRule type="cellIs" dxfId="90" priority="25" operator="lessThan">
      <formula>0</formula>
    </cfRule>
    <cfRule type="cellIs" dxfId="89" priority="26" operator="greaterThan">
      <formula>0</formula>
    </cfRule>
    <cfRule type="cellIs" dxfId="88" priority="27" operator="equal">
      <formula>0</formula>
    </cfRule>
  </conditionalFormatting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7D45-6AD6-4C3E-8529-15D4A12E0C0C}">
  <sheetPr>
    <tabColor theme="8" tint="-0.249977111117893"/>
  </sheetPr>
  <dimension ref="A1:P121"/>
  <sheetViews>
    <sheetView zoomScaleNormal="100" workbookViewId="0">
      <selection activeCell="A122" sqref="A122"/>
    </sheetView>
  </sheetViews>
  <sheetFormatPr defaultRowHeight="14.4" x14ac:dyDescent="0.3"/>
  <cols>
    <col min="1" max="1" width="38.88671875" style="1" bestFit="1" customWidth="1"/>
    <col min="2" max="14" width="18.77734375" style="1" customWidth="1"/>
    <col min="15" max="15" width="10.5546875" style="1" bestFit="1" customWidth="1"/>
    <col min="16" max="16384" width="8.88671875" style="1"/>
  </cols>
  <sheetData>
    <row r="1" spans="1:12" x14ac:dyDescent="0.3">
      <c r="A1" s="33" t="s">
        <v>113</v>
      </c>
      <c r="B1" s="34"/>
      <c r="C1" s="34"/>
      <c r="D1" s="35">
        <f>B1-C1</f>
        <v>0</v>
      </c>
      <c r="F1" s="25" t="s">
        <v>298</v>
      </c>
    </row>
    <row r="2" spans="1:12" x14ac:dyDescent="0.3">
      <c r="B2" s="34"/>
      <c r="C2" s="34"/>
      <c r="D2" s="34"/>
    </row>
    <row r="3" spans="1:12" ht="28.8" x14ac:dyDescent="0.3">
      <c r="B3" s="49" t="s">
        <v>4</v>
      </c>
      <c r="C3" s="50" t="s">
        <v>117</v>
      </c>
      <c r="D3" s="50" t="s">
        <v>19</v>
      </c>
    </row>
    <row r="4" spans="1:12" x14ac:dyDescent="0.3">
      <c r="A4" s="51" t="s">
        <v>7</v>
      </c>
      <c r="B4" s="37"/>
      <c r="C4" s="37"/>
      <c r="D4" s="37">
        <f>B4-C4</f>
        <v>0</v>
      </c>
      <c r="E4" s="52"/>
      <c r="H4" s="52"/>
    </row>
    <row r="5" spans="1:12" x14ac:dyDescent="0.3">
      <c r="A5" s="51" t="s">
        <v>8</v>
      </c>
      <c r="B5" s="37"/>
      <c r="C5" s="37"/>
      <c r="D5" s="37">
        <f t="shared" ref="D5:D15" si="0">B5-C5</f>
        <v>0</v>
      </c>
      <c r="E5" s="52"/>
      <c r="H5" s="52"/>
    </row>
    <row r="6" spans="1:12" x14ac:dyDescent="0.3">
      <c r="A6" s="51" t="s">
        <v>9</v>
      </c>
      <c r="B6" s="37"/>
      <c r="C6" s="37"/>
      <c r="D6" s="37">
        <f t="shared" si="0"/>
        <v>0</v>
      </c>
      <c r="E6" s="53"/>
    </row>
    <row r="7" spans="1:12" x14ac:dyDescent="0.3">
      <c r="A7" s="51" t="s">
        <v>10</v>
      </c>
      <c r="B7" s="37"/>
      <c r="C7" s="37"/>
      <c r="D7" s="37">
        <f t="shared" si="0"/>
        <v>0</v>
      </c>
      <c r="E7" s="53"/>
      <c r="F7" s="53"/>
    </row>
    <row r="8" spans="1:12" x14ac:dyDescent="0.3">
      <c r="A8" s="51" t="s">
        <v>11</v>
      </c>
      <c r="B8" s="37"/>
      <c r="C8" s="37"/>
      <c r="D8" s="37">
        <f t="shared" si="0"/>
        <v>0</v>
      </c>
    </row>
    <row r="9" spans="1:12" x14ac:dyDescent="0.3">
      <c r="A9" s="51" t="s">
        <v>12</v>
      </c>
      <c r="B9" s="37"/>
      <c r="C9" s="37"/>
      <c r="D9" s="37">
        <f t="shared" si="0"/>
        <v>0</v>
      </c>
    </row>
    <row r="10" spans="1:12" x14ac:dyDescent="0.3">
      <c r="A10" s="51" t="s">
        <v>13</v>
      </c>
      <c r="B10" s="37"/>
      <c r="C10" s="37"/>
      <c r="D10" s="37">
        <f t="shared" si="0"/>
        <v>0</v>
      </c>
      <c r="E10" s="52"/>
      <c r="H10" s="52"/>
      <c r="L10" s="52"/>
    </row>
    <row r="11" spans="1:12" x14ac:dyDescent="0.3">
      <c r="A11" s="51" t="s">
        <v>14</v>
      </c>
      <c r="B11" s="37"/>
      <c r="C11" s="37"/>
      <c r="D11" s="37">
        <f t="shared" si="0"/>
        <v>0</v>
      </c>
      <c r="E11" s="52"/>
    </row>
    <row r="12" spans="1:12" x14ac:dyDescent="0.3">
      <c r="A12" s="51" t="s">
        <v>15</v>
      </c>
      <c r="B12" s="37"/>
      <c r="C12" s="37"/>
      <c r="D12" s="37">
        <f t="shared" si="0"/>
        <v>0</v>
      </c>
      <c r="E12" s="53"/>
      <c r="F12" s="53"/>
      <c r="I12" s="52"/>
    </row>
    <row r="13" spans="1:12" x14ac:dyDescent="0.3">
      <c r="A13" s="51" t="s">
        <v>16</v>
      </c>
      <c r="B13" s="37"/>
      <c r="C13" s="37"/>
      <c r="D13" s="37">
        <f t="shared" si="0"/>
        <v>0</v>
      </c>
      <c r="E13" s="52"/>
      <c r="H13" s="52"/>
    </row>
    <row r="14" spans="1:12" x14ac:dyDescent="0.3">
      <c r="A14" s="51" t="s">
        <v>17</v>
      </c>
      <c r="B14" s="37"/>
      <c r="C14" s="37"/>
      <c r="D14" s="37">
        <f t="shared" si="0"/>
        <v>0</v>
      </c>
    </row>
    <row r="15" spans="1:12" x14ac:dyDescent="0.3">
      <c r="A15" s="51" t="s">
        <v>18</v>
      </c>
      <c r="B15" s="37"/>
      <c r="C15" s="37"/>
      <c r="D15" s="37">
        <f t="shared" si="0"/>
        <v>0</v>
      </c>
      <c r="E15" s="52"/>
    </row>
    <row r="16" spans="1:12" x14ac:dyDescent="0.3">
      <c r="A16" s="2"/>
      <c r="D16" s="36"/>
    </row>
    <row r="17" spans="1:16" x14ac:dyDescent="0.3">
      <c r="A17" s="67" t="s">
        <v>152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M17" s="25"/>
    </row>
    <row r="18" spans="1:16" x14ac:dyDescent="0.3">
      <c r="M18" s="9"/>
      <c r="N18" s="9"/>
      <c r="O18" s="9"/>
      <c r="P18" s="9"/>
    </row>
    <row r="19" spans="1:16" x14ac:dyDescent="0.3">
      <c r="A19" s="39" t="s">
        <v>6</v>
      </c>
      <c r="B19" s="136"/>
      <c r="C19" s="137"/>
      <c r="D19" s="137"/>
      <c r="E19" s="137"/>
      <c r="F19" s="137"/>
      <c r="G19" s="137"/>
      <c r="H19" s="137"/>
      <c r="I19" s="137"/>
      <c r="J19" s="137"/>
      <c r="K19" s="138"/>
      <c r="L19" s="55"/>
      <c r="M19" s="9"/>
      <c r="N19" s="9"/>
      <c r="O19" s="9"/>
      <c r="P19" s="9"/>
    </row>
    <row r="20" spans="1:16" x14ac:dyDescent="0.3">
      <c r="A20" s="41" t="s">
        <v>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4"/>
      <c r="M20" s="34"/>
      <c r="N20" s="34"/>
    </row>
    <row r="21" spans="1:16" x14ac:dyDescent="0.3">
      <c r="A21" s="45" t="s">
        <v>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4"/>
      <c r="M21" s="34"/>
      <c r="N21" s="34"/>
    </row>
    <row r="22" spans="1:16" x14ac:dyDescent="0.3">
      <c r="A22" s="46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6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6" x14ac:dyDescent="0.3">
      <c r="A24" s="56" t="s">
        <v>3</v>
      </c>
      <c r="B24" s="139" t="s">
        <v>116</v>
      </c>
      <c r="C24" s="140"/>
      <c r="D24" s="140"/>
      <c r="E24" s="140"/>
      <c r="F24" s="140"/>
      <c r="G24" s="140"/>
      <c r="H24" s="140"/>
      <c r="I24" s="140"/>
      <c r="J24" s="140"/>
      <c r="K24" s="141"/>
      <c r="L24" s="34"/>
      <c r="M24" s="34"/>
      <c r="N24" s="34"/>
    </row>
    <row r="25" spans="1:16" x14ac:dyDescent="0.3">
      <c r="A25" s="57" t="s">
        <v>5</v>
      </c>
      <c r="B25" s="58">
        <f>B26+B27</f>
        <v>0</v>
      </c>
      <c r="C25" s="58">
        <f t="shared" ref="C25:K25" si="1">C26+C27</f>
        <v>0</v>
      </c>
      <c r="D25" s="58">
        <f t="shared" si="1"/>
        <v>0</v>
      </c>
      <c r="E25" s="58">
        <f t="shared" si="1"/>
        <v>0</v>
      </c>
      <c r="F25" s="58">
        <f t="shared" si="1"/>
        <v>0</v>
      </c>
      <c r="G25" s="58">
        <f t="shared" si="1"/>
        <v>0</v>
      </c>
      <c r="H25" s="58">
        <f t="shared" si="1"/>
        <v>0</v>
      </c>
      <c r="I25" s="58">
        <f t="shared" si="1"/>
        <v>0</v>
      </c>
      <c r="J25" s="58">
        <f t="shared" si="1"/>
        <v>0</v>
      </c>
      <c r="K25" s="58">
        <f t="shared" si="1"/>
        <v>0</v>
      </c>
      <c r="L25" s="34"/>
      <c r="M25" s="34"/>
      <c r="N25" s="34"/>
    </row>
    <row r="26" spans="1:16" x14ac:dyDescent="0.3">
      <c r="A26" s="59" t="s">
        <v>261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4"/>
      <c r="M26" s="34"/>
      <c r="N26" s="34"/>
    </row>
    <row r="27" spans="1:16" x14ac:dyDescent="0.3">
      <c r="A27" s="59" t="s">
        <v>262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4"/>
      <c r="M27" s="34"/>
      <c r="N27" s="34"/>
    </row>
    <row r="28" spans="1:16" s="2" customFormat="1" x14ac:dyDescent="0.3">
      <c r="A28" s="60" t="s">
        <v>0</v>
      </c>
      <c r="B28" s="58">
        <f>B29+B30</f>
        <v>0</v>
      </c>
      <c r="C28" s="58">
        <f t="shared" ref="C28:K28" si="2">C29+C30</f>
        <v>0</v>
      </c>
      <c r="D28" s="58">
        <f t="shared" si="2"/>
        <v>0</v>
      </c>
      <c r="E28" s="58">
        <f t="shared" si="2"/>
        <v>0</v>
      </c>
      <c r="F28" s="58">
        <f t="shared" si="2"/>
        <v>0</v>
      </c>
      <c r="G28" s="58">
        <f t="shared" si="2"/>
        <v>0</v>
      </c>
      <c r="H28" s="58">
        <f t="shared" si="2"/>
        <v>0</v>
      </c>
      <c r="I28" s="58">
        <f t="shared" si="2"/>
        <v>0</v>
      </c>
      <c r="J28" s="58">
        <f t="shared" si="2"/>
        <v>0</v>
      </c>
      <c r="K28" s="58">
        <f t="shared" si="2"/>
        <v>0</v>
      </c>
      <c r="L28" s="38"/>
      <c r="M28" s="38"/>
      <c r="N28" s="38"/>
    </row>
    <row r="29" spans="1:16" x14ac:dyDescent="0.3">
      <c r="A29" s="59" t="s">
        <v>263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4"/>
      <c r="M29" s="34"/>
      <c r="N29" s="34"/>
    </row>
    <row r="30" spans="1:16" x14ac:dyDescent="0.3">
      <c r="A30" s="59" t="s">
        <v>264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4"/>
      <c r="M30" s="34"/>
      <c r="N30" s="34"/>
    </row>
    <row r="31" spans="1:16" x14ac:dyDescent="0.3">
      <c r="A31" s="61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4"/>
      <c r="M31" s="34"/>
      <c r="N31" s="34"/>
    </row>
    <row r="32" spans="1:16" x14ac:dyDescent="0.3">
      <c r="A32" s="61" t="s">
        <v>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4"/>
      <c r="M32" s="34"/>
      <c r="N32" s="34"/>
    </row>
    <row r="33" spans="1:15" x14ac:dyDescent="0.3">
      <c r="A33" s="4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5" x14ac:dyDescent="0.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5" x14ac:dyDescent="0.3">
      <c r="A35" s="62" t="s">
        <v>196</v>
      </c>
      <c r="B35" s="139" t="s">
        <v>116</v>
      </c>
      <c r="C35" s="140"/>
      <c r="D35" s="140"/>
      <c r="E35" s="140"/>
      <c r="F35" s="140"/>
      <c r="G35" s="140"/>
      <c r="H35" s="140"/>
      <c r="I35" s="140"/>
      <c r="J35" s="140"/>
      <c r="K35" s="141"/>
      <c r="L35" s="34"/>
      <c r="M35" s="63"/>
      <c r="N35" s="63"/>
    </row>
    <row r="36" spans="1:15" x14ac:dyDescent="0.3">
      <c r="A36" s="64" t="s">
        <v>5</v>
      </c>
      <c r="B36" s="58">
        <f>B37+B38</f>
        <v>0</v>
      </c>
      <c r="C36" s="58">
        <f t="shared" ref="C36:K36" si="3">C37+C38</f>
        <v>0</v>
      </c>
      <c r="D36" s="58">
        <f t="shared" si="3"/>
        <v>0</v>
      </c>
      <c r="E36" s="58">
        <f t="shared" si="3"/>
        <v>0</v>
      </c>
      <c r="F36" s="58">
        <f t="shared" si="3"/>
        <v>0</v>
      </c>
      <c r="G36" s="58">
        <f t="shared" si="3"/>
        <v>0</v>
      </c>
      <c r="H36" s="58">
        <f t="shared" si="3"/>
        <v>0</v>
      </c>
      <c r="I36" s="58">
        <f t="shared" si="3"/>
        <v>0</v>
      </c>
      <c r="J36" s="58">
        <f t="shared" si="3"/>
        <v>0</v>
      </c>
      <c r="K36" s="58">
        <f t="shared" si="3"/>
        <v>0</v>
      </c>
      <c r="L36" s="34"/>
      <c r="M36" s="34"/>
      <c r="N36" s="34"/>
      <c r="O36" s="34"/>
    </row>
    <row r="37" spans="1:15" x14ac:dyDescent="0.3">
      <c r="A37" s="59" t="s">
        <v>261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4"/>
      <c r="M37" s="34"/>
      <c r="N37" s="34"/>
      <c r="O37" s="34"/>
    </row>
    <row r="38" spans="1:15" x14ac:dyDescent="0.3">
      <c r="A38" s="59" t="s">
        <v>262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4"/>
      <c r="M38" s="34"/>
      <c r="N38" s="34"/>
    </row>
    <row r="39" spans="1:15" x14ac:dyDescent="0.3">
      <c r="A39" s="60" t="s">
        <v>0</v>
      </c>
      <c r="B39" s="58">
        <f>B40+B41</f>
        <v>0</v>
      </c>
      <c r="C39" s="58">
        <f t="shared" ref="C39:K39" si="4">C40+C41</f>
        <v>0</v>
      </c>
      <c r="D39" s="58">
        <f t="shared" si="4"/>
        <v>0</v>
      </c>
      <c r="E39" s="58">
        <f t="shared" si="4"/>
        <v>0</v>
      </c>
      <c r="F39" s="58">
        <f t="shared" si="4"/>
        <v>0</v>
      </c>
      <c r="G39" s="58">
        <f t="shared" si="4"/>
        <v>0</v>
      </c>
      <c r="H39" s="58">
        <f t="shared" si="4"/>
        <v>0</v>
      </c>
      <c r="I39" s="58">
        <f t="shared" si="4"/>
        <v>0</v>
      </c>
      <c r="J39" s="58">
        <f t="shared" si="4"/>
        <v>0</v>
      </c>
      <c r="K39" s="58">
        <f t="shared" si="4"/>
        <v>0</v>
      </c>
      <c r="L39" s="34"/>
      <c r="M39" s="34"/>
      <c r="N39" s="34"/>
    </row>
    <row r="40" spans="1:15" x14ac:dyDescent="0.3">
      <c r="A40" s="59" t="s">
        <v>263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4"/>
      <c r="M40" s="34"/>
      <c r="N40" s="34"/>
    </row>
    <row r="41" spans="1:15" x14ac:dyDescent="0.3">
      <c r="A41" s="59" t="s">
        <v>264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4"/>
      <c r="M41" s="34"/>
      <c r="N41" s="34"/>
    </row>
    <row r="42" spans="1:15" x14ac:dyDescent="0.3">
      <c r="A42" s="61" t="s">
        <v>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4"/>
      <c r="M42" s="34"/>
      <c r="N42" s="34"/>
    </row>
    <row r="43" spans="1:15" x14ac:dyDescent="0.3">
      <c r="A43" s="61" t="s">
        <v>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4"/>
      <c r="M43" s="34"/>
      <c r="N43" s="34"/>
    </row>
    <row r="44" spans="1:15" x14ac:dyDescent="0.3">
      <c r="A44" s="46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5" ht="20.399999999999999" customHeight="1" x14ac:dyDescent="0.3">
      <c r="A45" s="46"/>
      <c r="B45" s="134" t="str">
        <f t="shared" ref="B45:K45" si="5">IF(B42=0,"","POZOR! Je zaúčtovaný interní doklad")</f>
        <v/>
      </c>
      <c r="C45" s="134" t="str">
        <f t="shared" si="5"/>
        <v/>
      </c>
      <c r="D45" s="134" t="str">
        <f t="shared" si="5"/>
        <v/>
      </c>
      <c r="E45" s="134" t="str">
        <f t="shared" si="5"/>
        <v/>
      </c>
      <c r="F45" s="134" t="str">
        <f t="shared" si="5"/>
        <v/>
      </c>
      <c r="G45" s="134" t="str">
        <f t="shared" si="5"/>
        <v/>
      </c>
      <c r="H45" s="134" t="str">
        <f t="shared" si="5"/>
        <v/>
      </c>
      <c r="I45" s="134" t="str">
        <f t="shared" si="5"/>
        <v/>
      </c>
      <c r="J45" s="134" t="str">
        <f t="shared" si="5"/>
        <v/>
      </c>
      <c r="K45" s="134" t="str">
        <f t="shared" si="5"/>
        <v/>
      </c>
      <c r="L45" s="34"/>
      <c r="M45" s="34"/>
      <c r="N45" s="34"/>
    </row>
    <row r="46" spans="1:15" ht="26.4" customHeight="1" x14ac:dyDescent="0.3">
      <c r="A46" s="46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34"/>
      <c r="M46" s="34"/>
      <c r="N46" s="34"/>
    </row>
    <row r="47" spans="1:15" x14ac:dyDescent="0.3">
      <c r="A47" s="4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5" x14ac:dyDescent="0.3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1" x14ac:dyDescent="0.3">
      <c r="D49" s="34"/>
    </row>
    <row r="50" spans="1:11" x14ac:dyDescent="0.3">
      <c r="D50" s="34"/>
    </row>
    <row r="52" spans="1:11" x14ac:dyDescent="0.3">
      <c r="A52" s="65" t="s">
        <v>6</v>
      </c>
      <c r="B52" s="218">
        <f t="shared" ref="B52:K52" si="6">B20</f>
        <v>0</v>
      </c>
      <c r="C52" s="218">
        <f t="shared" si="6"/>
        <v>0</v>
      </c>
      <c r="D52" s="218">
        <f t="shared" si="6"/>
        <v>0</v>
      </c>
      <c r="E52" s="218">
        <f t="shared" si="6"/>
        <v>0</v>
      </c>
      <c r="F52" s="218">
        <f t="shared" si="6"/>
        <v>0</v>
      </c>
      <c r="G52" s="218">
        <f t="shared" si="6"/>
        <v>0</v>
      </c>
      <c r="H52" s="218">
        <f t="shared" si="6"/>
        <v>0</v>
      </c>
      <c r="I52" s="218">
        <f t="shared" si="6"/>
        <v>0</v>
      </c>
      <c r="J52" s="218">
        <f t="shared" si="6"/>
        <v>0</v>
      </c>
      <c r="K52" s="218">
        <f t="shared" si="6"/>
        <v>0</v>
      </c>
    </row>
    <row r="53" spans="1:11" x14ac:dyDescent="0.3">
      <c r="A53" s="65" t="s">
        <v>3</v>
      </c>
      <c r="B53" s="218">
        <f t="shared" ref="B53:K53" si="7">B26</f>
        <v>0</v>
      </c>
      <c r="C53" s="218">
        <f t="shared" si="7"/>
        <v>0</v>
      </c>
      <c r="D53" s="218">
        <f t="shared" si="7"/>
        <v>0</v>
      </c>
      <c r="E53" s="218">
        <f t="shared" si="7"/>
        <v>0</v>
      </c>
      <c r="F53" s="218">
        <f t="shared" si="7"/>
        <v>0</v>
      </c>
      <c r="G53" s="218">
        <f t="shared" si="7"/>
        <v>0</v>
      </c>
      <c r="H53" s="218">
        <f t="shared" si="7"/>
        <v>0</v>
      </c>
      <c r="I53" s="218">
        <f t="shared" si="7"/>
        <v>0</v>
      </c>
      <c r="J53" s="218">
        <f t="shared" si="7"/>
        <v>0</v>
      </c>
      <c r="K53" s="218">
        <f t="shared" si="7"/>
        <v>0</v>
      </c>
    </row>
    <row r="54" spans="1:11" x14ac:dyDescent="0.3">
      <c r="B54" s="43">
        <f>B52+B53</f>
        <v>0</v>
      </c>
      <c r="C54" s="43">
        <f t="shared" ref="C54:K54" si="8">C52+C53</f>
        <v>0</v>
      </c>
      <c r="D54" s="43">
        <f t="shared" si="8"/>
        <v>0</v>
      </c>
      <c r="E54" s="43">
        <f t="shared" si="8"/>
        <v>0</v>
      </c>
      <c r="F54" s="43">
        <f t="shared" si="8"/>
        <v>0</v>
      </c>
      <c r="G54" s="43">
        <f t="shared" si="8"/>
        <v>0</v>
      </c>
      <c r="H54" s="43">
        <f t="shared" si="8"/>
        <v>0</v>
      </c>
      <c r="I54" s="43">
        <f t="shared" si="8"/>
        <v>0</v>
      </c>
      <c r="J54" s="43">
        <f t="shared" si="8"/>
        <v>0</v>
      </c>
      <c r="K54" s="43">
        <f t="shared" si="8"/>
        <v>0</v>
      </c>
    </row>
    <row r="55" spans="1:11" ht="14.4" customHeight="1" x14ac:dyDescent="0.3">
      <c r="B55" s="135" t="str">
        <f>IF(B54=0,"OK",IF(B54&gt;0,"Skladový doklad v OSP je oceněn vyšší hodnotou","Skladový doklad v Záznamech nákladů je oceněn vyšší hodnotou"))</f>
        <v>OK</v>
      </c>
      <c r="C55" s="135" t="str">
        <f t="shared" ref="C55:K55" si="9">IF(C54=0,"OK",IF(C54&gt;0,"Skladový doklad v OSP je oceněn vyšší hodnotou","Skladový doklad v Záznamech nákladů je oceněn vyšší hodnotou"))</f>
        <v>OK</v>
      </c>
      <c r="D55" s="135" t="str">
        <f t="shared" si="9"/>
        <v>OK</v>
      </c>
      <c r="E55" s="135" t="str">
        <f t="shared" si="9"/>
        <v>OK</v>
      </c>
      <c r="F55" s="135" t="str">
        <f t="shared" si="9"/>
        <v>OK</v>
      </c>
      <c r="G55" s="135" t="str">
        <f t="shared" si="9"/>
        <v>OK</v>
      </c>
      <c r="H55" s="135" t="str">
        <f t="shared" si="9"/>
        <v>OK</v>
      </c>
      <c r="I55" s="135" t="str">
        <f t="shared" si="9"/>
        <v>OK</v>
      </c>
      <c r="J55" s="135" t="str">
        <f t="shared" si="9"/>
        <v>OK</v>
      </c>
      <c r="K55" s="135" t="str">
        <f t="shared" si="9"/>
        <v>OK</v>
      </c>
    </row>
    <row r="56" spans="1:11" x14ac:dyDescent="0.3"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x14ac:dyDescent="0.3">
      <c r="B57" s="135"/>
      <c r="C57" s="135"/>
      <c r="D57" s="135"/>
      <c r="E57" s="135"/>
      <c r="F57" s="135"/>
      <c r="G57" s="135"/>
      <c r="H57" s="135"/>
      <c r="I57" s="135"/>
      <c r="J57" s="135"/>
      <c r="K57" s="135"/>
    </row>
    <row r="58" spans="1:11" x14ac:dyDescent="0.3"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61" spans="1:11" x14ac:dyDescent="0.3">
      <c r="A61" s="65" t="s">
        <v>3</v>
      </c>
      <c r="B61" s="218">
        <f t="shared" ref="B61:K61" si="10">B29</f>
        <v>0</v>
      </c>
      <c r="C61" s="218">
        <f t="shared" si="10"/>
        <v>0</v>
      </c>
      <c r="D61" s="218">
        <f t="shared" si="10"/>
        <v>0</v>
      </c>
      <c r="E61" s="218">
        <f t="shared" si="10"/>
        <v>0</v>
      </c>
      <c r="F61" s="218">
        <f t="shared" si="10"/>
        <v>0</v>
      </c>
      <c r="G61" s="218">
        <f t="shared" si="10"/>
        <v>0</v>
      </c>
      <c r="H61" s="218">
        <f t="shared" si="10"/>
        <v>0</v>
      </c>
      <c r="I61" s="218">
        <f t="shared" si="10"/>
        <v>0</v>
      </c>
      <c r="J61" s="218">
        <f t="shared" si="10"/>
        <v>0</v>
      </c>
      <c r="K61" s="218">
        <f t="shared" si="10"/>
        <v>0</v>
      </c>
    </row>
    <row r="62" spans="1:11" x14ac:dyDescent="0.3">
      <c r="A62" s="65" t="s">
        <v>118</v>
      </c>
      <c r="B62" s="218">
        <f t="shared" ref="B62:K62" si="11">B40</f>
        <v>0</v>
      </c>
      <c r="C62" s="218">
        <f t="shared" si="11"/>
        <v>0</v>
      </c>
      <c r="D62" s="218">
        <f t="shared" si="11"/>
        <v>0</v>
      </c>
      <c r="E62" s="218">
        <f t="shared" si="11"/>
        <v>0</v>
      </c>
      <c r="F62" s="218">
        <f t="shared" si="11"/>
        <v>0</v>
      </c>
      <c r="G62" s="218">
        <f t="shared" si="11"/>
        <v>0</v>
      </c>
      <c r="H62" s="218">
        <f t="shared" si="11"/>
        <v>0</v>
      </c>
      <c r="I62" s="218">
        <f t="shared" si="11"/>
        <v>0</v>
      </c>
      <c r="J62" s="218">
        <f t="shared" si="11"/>
        <v>0</v>
      </c>
      <c r="K62" s="218">
        <f t="shared" si="11"/>
        <v>0</v>
      </c>
    </row>
    <row r="63" spans="1:11" x14ac:dyDescent="0.3">
      <c r="B63" s="43">
        <f>B61-B62</f>
        <v>0</v>
      </c>
      <c r="C63" s="43">
        <f t="shared" ref="C63:K63" si="12">C61-C62</f>
        <v>0</v>
      </c>
      <c r="D63" s="43">
        <f t="shared" si="12"/>
        <v>0</v>
      </c>
      <c r="E63" s="43">
        <f t="shared" si="12"/>
        <v>0</v>
      </c>
      <c r="F63" s="43">
        <f t="shared" si="12"/>
        <v>0</v>
      </c>
      <c r="G63" s="43">
        <f t="shared" si="12"/>
        <v>0</v>
      </c>
      <c r="H63" s="43">
        <f t="shared" si="12"/>
        <v>0</v>
      </c>
      <c r="I63" s="43">
        <f t="shared" si="12"/>
        <v>0</v>
      </c>
      <c r="J63" s="43">
        <f t="shared" si="12"/>
        <v>0</v>
      </c>
      <c r="K63" s="43">
        <f t="shared" si="12"/>
        <v>0</v>
      </c>
    </row>
    <row r="64" spans="1:11" ht="14.4" customHeight="1" x14ac:dyDescent="0.3">
      <c r="B64" s="135" t="str">
        <f>IF(B63=0,"OK",IF(B63&gt;0,"Skladový doklad v OSP je oceněn vyšší hodnotou","Skladový doklad v Pohybech na účtu je oceněn vyšší hodnotou"))</f>
        <v>OK</v>
      </c>
      <c r="C64" s="135" t="str">
        <f t="shared" ref="C64:G64" si="13">IF(C63=0,"OK",IF(C63&gt;0,"Skladový doklad v OSP je oceněn vyšší hodnotou","Skladový doklad v Pohybech na účtu je oceněn vyšší hodnotou"))</f>
        <v>OK</v>
      </c>
      <c r="D64" s="135" t="str">
        <f t="shared" si="13"/>
        <v>OK</v>
      </c>
      <c r="E64" s="135" t="str">
        <f t="shared" si="13"/>
        <v>OK</v>
      </c>
      <c r="F64" s="135" t="str">
        <f t="shared" si="13"/>
        <v>OK</v>
      </c>
      <c r="G64" s="135" t="str">
        <f t="shared" si="13"/>
        <v>OK</v>
      </c>
      <c r="H64" s="135" t="str">
        <f>IF(H63=0,"OK",IF(H63&gt;0,"Skladový doklad v OSP je oceněn vyšší hodnotou","Skladový doklad v Pohybech na účtu je oceněn vyšší hodnotou"))</f>
        <v>OK</v>
      </c>
      <c r="I64" s="135" t="str">
        <f t="shared" ref="I64:K64" si="14">IF(I63=0,"OK",IF(I63&gt;0,"Skladový doklad v OSP je oceněn vyšší hodnotou","Skladový doklad v Pohybech na účtu je oceněn vyšší hodnotou"))</f>
        <v>OK</v>
      </c>
      <c r="J64" s="135" t="str">
        <f t="shared" si="14"/>
        <v>OK</v>
      </c>
      <c r="K64" s="135" t="str">
        <f t="shared" si="14"/>
        <v>OK</v>
      </c>
    </row>
    <row r="65" spans="1:11" x14ac:dyDescent="0.3">
      <c r="B65" s="135"/>
      <c r="C65" s="135"/>
      <c r="D65" s="135"/>
      <c r="E65" s="135"/>
      <c r="F65" s="135"/>
      <c r="G65" s="135"/>
      <c r="H65" s="135"/>
      <c r="I65" s="135"/>
      <c r="J65" s="135"/>
      <c r="K65" s="135"/>
    </row>
    <row r="66" spans="1:11" x14ac:dyDescent="0.3">
      <c r="B66" s="135"/>
      <c r="C66" s="135"/>
      <c r="D66" s="135"/>
      <c r="E66" s="135"/>
      <c r="F66" s="135"/>
      <c r="G66" s="135"/>
      <c r="H66" s="135"/>
      <c r="I66" s="135"/>
      <c r="J66" s="135"/>
      <c r="K66" s="135"/>
    </row>
    <row r="67" spans="1:11" x14ac:dyDescent="0.3">
      <c r="B67" s="135"/>
      <c r="C67" s="135"/>
      <c r="D67" s="135"/>
      <c r="E67" s="135"/>
      <c r="F67" s="135"/>
      <c r="G67" s="135"/>
      <c r="H67" s="135"/>
      <c r="I67" s="135"/>
      <c r="J67" s="135"/>
      <c r="K67" s="135"/>
    </row>
    <row r="70" spans="1:11" x14ac:dyDescent="0.3">
      <c r="A70" s="65" t="s">
        <v>6</v>
      </c>
      <c r="B70" s="218">
        <f t="shared" ref="B70:K70" si="15">B21</f>
        <v>0</v>
      </c>
      <c r="C70" s="218">
        <f t="shared" si="15"/>
        <v>0</v>
      </c>
      <c r="D70" s="218">
        <f t="shared" si="15"/>
        <v>0</v>
      </c>
      <c r="E70" s="218">
        <f t="shared" si="15"/>
        <v>0</v>
      </c>
      <c r="F70" s="218">
        <f t="shared" si="15"/>
        <v>0</v>
      </c>
      <c r="G70" s="218">
        <f t="shared" si="15"/>
        <v>0</v>
      </c>
      <c r="H70" s="218">
        <f t="shared" si="15"/>
        <v>0</v>
      </c>
      <c r="I70" s="218">
        <f t="shared" si="15"/>
        <v>0</v>
      </c>
      <c r="J70" s="218">
        <f t="shared" si="15"/>
        <v>0</v>
      </c>
      <c r="K70" s="218">
        <f t="shared" si="15"/>
        <v>0</v>
      </c>
    </row>
    <row r="71" spans="1:11" x14ac:dyDescent="0.3">
      <c r="A71" s="65" t="s">
        <v>3</v>
      </c>
      <c r="B71" s="218">
        <f t="shared" ref="B71:K71" si="16">B29</f>
        <v>0</v>
      </c>
      <c r="C71" s="218">
        <f t="shared" si="16"/>
        <v>0</v>
      </c>
      <c r="D71" s="218">
        <f t="shared" si="16"/>
        <v>0</v>
      </c>
      <c r="E71" s="218">
        <f t="shared" si="16"/>
        <v>0</v>
      </c>
      <c r="F71" s="218">
        <f t="shared" si="16"/>
        <v>0</v>
      </c>
      <c r="G71" s="218">
        <f t="shared" si="16"/>
        <v>0</v>
      </c>
      <c r="H71" s="218">
        <f t="shared" si="16"/>
        <v>0</v>
      </c>
      <c r="I71" s="218">
        <f t="shared" si="16"/>
        <v>0</v>
      </c>
      <c r="J71" s="218">
        <f t="shared" si="16"/>
        <v>0</v>
      </c>
      <c r="K71" s="218">
        <f t="shared" si="16"/>
        <v>0</v>
      </c>
    </row>
    <row r="72" spans="1:11" x14ac:dyDescent="0.3">
      <c r="B72" s="43">
        <f>B70+B71</f>
        <v>0</v>
      </c>
      <c r="C72" s="43">
        <f t="shared" ref="C72:K72" si="17">C70+C71</f>
        <v>0</v>
      </c>
      <c r="D72" s="43">
        <f t="shared" si="17"/>
        <v>0</v>
      </c>
      <c r="E72" s="43">
        <f t="shared" si="17"/>
        <v>0</v>
      </c>
      <c r="F72" s="43">
        <f t="shared" si="17"/>
        <v>0</v>
      </c>
      <c r="G72" s="43">
        <f t="shared" si="17"/>
        <v>0</v>
      </c>
      <c r="H72" s="43">
        <f t="shared" si="17"/>
        <v>0</v>
      </c>
      <c r="I72" s="43">
        <f t="shared" si="17"/>
        <v>0</v>
      </c>
      <c r="J72" s="43">
        <f t="shared" si="17"/>
        <v>0</v>
      </c>
      <c r="K72" s="43">
        <f t="shared" si="17"/>
        <v>0</v>
      </c>
    </row>
    <row r="73" spans="1:11" ht="14.4" customHeight="1" x14ac:dyDescent="0.3">
      <c r="B73" s="135" t="str">
        <f>IF(B72=0,"OK",IF(B72&lt;0,"Skladový doklad v OSP je oceněn vyšší hodnotou","Skladový doklad v Záznamech nákladů je oceněn vyšší hodnotou"))</f>
        <v>OK</v>
      </c>
      <c r="C73" s="135" t="str">
        <f t="shared" ref="C73:K73" si="18">IF(C72=0,"OK",IF(C72&lt;0,"Skladový doklad v OSP je oceněn vyšší hodnotou","Skladový doklad v Záznamech nákladů je oceněn vyšší hodnotou"))</f>
        <v>OK</v>
      </c>
      <c r="D73" s="135" t="str">
        <f t="shared" si="18"/>
        <v>OK</v>
      </c>
      <c r="E73" s="135" t="str">
        <f t="shared" si="18"/>
        <v>OK</v>
      </c>
      <c r="F73" s="135" t="str">
        <f t="shared" si="18"/>
        <v>OK</v>
      </c>
      <c r="G73" s="135" t="str">
        <f t="shared" si="18"/>
        <v>OK</v>
      </c>
      <c r="H73" s="135" t="str">
        <f t="shared" si="18"/>
        <v>OK</v>
      </c>
      <c r="I73" s="135" t="str">
        <f t="shared" si="18"/>
        <v>OK</v>
      </c>
      <c r="J73" s="135" t="str">
        <f t="shared" si="18"/>
        <v>OK</v>
      </c>
      <c r="K73" s="135" t="str">
        <f t="shared" si="18"/>
        <v>OK</v>
      </c>
    </row>
    <row r="74" spans="1:11" x14ac:dyDescent="0.3">
      <c r="B74" s="135"/>
      <c r="C74" s="135"/>
      <c r="D74" s="135"/>
      <c r="E74" s="135"/>
      <c r="F74" s="135"/>
      <c r="G74" s="135"/>
      <c r="H74" s="135"/>
      <c r="I74" s="135"/>
      <c r="J74" s="135"/>
      <c r="K74" s="135"/>
    </row>
    <row r="75" spans="1:11" x14ac:dyDescent="0.3">
      <c r="B75" s="135"/>
      <c r="C75" s="135"/>
      <c r="D75" s="135"/>
      <c r="E75" s="135"/>
      <c r="F75" s="135"/>
      <c r="G75" s="135"/>
      <c r="H75" s="135"/>
      <c r="I75" s="135"/>
      <c r="J75" s="135"/>
      <c r="K75" s="135"/>
    </row>
    <row r="76" spans="1:11" x14ac:dyDescent="0.3">
      <c r="B76" s="135"/>
      <c r="C76" s="135"/>
      <c r="D76" s="135"/>
      <c r="E76" s="135"/>
      <c r="F76" s="135"/>
      <c r="G76" s="135"/>
      <c r="H76" s="135"/>
      <c r="I76" s="135"/>
      <c r="J76" s="135"/>
      <c r="K76" s="135"/>
    </row>
    <row r="79" spans="1:11" x14ac:dyDescent="0.3">
      <c r="A79" s="65" t="s">
        <v>3</v>
      </c>
      <c r="B79" s="218">
        <f t="shared" ref="B79:K79" si="19">B29</f>
        <v>0</v>
      </c>
      <c r="C79" s="218">
        <f t="shared" si="19"/>
        <v>0</v>
      </c>
      <c r="D79" s="218">
        <f t="shared" si="19"/>
        <v>0</v>
      </c>
      <c r="E79" s="218">
        <f t="shared" si="19"/>
        <v>0</v>
      </c>
      <c r="F79" s="218">
        <f t="shared" si="19"/>
        <v>0</v>
      </c>
      <c r="G79" s="218">
        <f t="shared" si="19"/>
        <v>0</v>
      </c>
      <c r="H79" s="218">
        <f t="shared" si="19"/>
        <v>0</v>
      </c>
      <c r="I79" s="218">
        <f t="shared" si="19"/>
        <v>0</v>
      </c>
      <c r="J79" s="218">
        <f t="shared" si="19"/>
        <v>0</v>
      </c>
      <c r="K79" s="218">
        <f t="shared" si="19"/>
        <v>0</v>
      </c>
    </row>
    <row r="80" spans="1:11" x14ac:dyDescent="0.3">
      <c r="A80" s="65" t="s">
        <v>118</v>
      </c>
      <c r="B80" s="218">
        <f t="shared" ref="B80:K80" si="20">B40</f>
        <v>0</v>
      </c>
      <c r="C80" s="218">
        <f t="shared" si="20"/>
        <v>0</v>
      </c>
      <c r="D80" s="218">
        <f t="shared" si="20"/>
        <v>0</v>
      </c>
      <c r="E80" s="218">
        <f t="shared" si="20"/>
        <v>0</v>
      </c>
      <c r="F80" s="218">
        <f t="shared" si="20"/>
        <v>0</v>
      </c>
      <c r="G80" s="218">
        <f t="shared" si="20"/>
        <v>0</v>
      </c>
      <c r="H80" s="218">
        <f t="shared" si="20"/>
        <v>0</v>
      </c>
      <c r="I80" s="218">
        <f t="shared" si="20"/>
        <v>0</v>
      </c>
      <c r="J80" s="218">
        <f t="shared" si="20"/>
        <v>0</v>
      </c>
      <c r="K80" s="218">
        <f t="shared" si="20"/>
        <v>0</v>
      </c>
    </row>
    <row r="81" spans="1:11" x14ac:dyDescent="0.3">
      <c r="B81" s="43">
        <f>B79-B80</f>
        <v>0</v>
      </c>
      <c r="C81" s="43">
        <f t="shared" ref="C81:K81" si="21">C79-C80</f>
        <v>0</v>
      </c>
      <c r="D81" s="43">
        <f t="shared" si="21"/>
        <v>0</v>
      </c>
      <c r="E81" s="43">
        <f t="shared" si="21"/>
        <v>0</v>
      </c>
      <c r="F81" s="43">
        <f t="shared" si="21"/>
        <v>0</v>
      </c>
      <c r="G81" s="43">
        <f t="shared" si="21"/>
        <v>0</v>
      </c>
      <c r="H81" s="43">
        <f t="shared" si="21"/>
        <v>0</v>
      </c>
      <c r="I81" s="43">
        <f t="shared" si="21"/>
        <v>0</v>
      </c>
      <c r="J81" s="43">
        <f t="shared" si="21"/>
        <v>0</v>
      </c>
      <c r="K81" s="43">
        <f t="shared" si="21"/>
        <v>0</v>
      </c>
    </row>
    <row r="82" spans="1:11" x14ac:dyDescent="0.3">
      <c r="B82" s="135" t="str">
        <f>IF(B81=0,"OK",IF(B81&lt;0,"Skladový doklad v OSP je oceněn vyšší hodnotou","Skladový doklad v Pohybech na účtu je oceněn vyšší hodnotou"))</f>
        <v>OK</v>
      </c>
      <c r="C82" s="135" t="str">
        <f t="shared" ref="C82:K82" si="22">IF(C81=0,"OK",IF(C81&lt;0,"Skladový doklad v OSP je oceněn vyšší hodnotou","Skladový doklad v Pohybech na účtu je oceněn vyšší hodnotou"))</f>
        <v>OK</v>
      </c>
      <c r="D82" s="135" t="str">
        <f t="shared" si="22"/>
        <v>OK</v>
      </c>
      <c r="E82" s="135" t="str">
        <f t="shared" si="22"/>
        <v>OK</v>
      </c>
      <c r="F82" s="135" t="str">
        <f t="shared" si="22"/>
        <v>OK</v>
      </c>
      <c r="G82" s="135" t="str">
        <f t="shared" si="22"/>
        <v>OK</v>
      </c>
      <c r="H82" s="135" t="str">
        <f t="shared" si="22"/>
        <v>OK</v>
      </c>
      <c r="I82" s="135" t="str">
        <f t="shared" si="22"/>
        <v>OK</v>
      </c>
      <c r="J82" s="135" t="str">
        <f t="shared" si="22"/>
        <v>OK</v>
      </c>
      <c r="K82" s="135" t="str">
        <f t="shared" si="22"/>
        <v>OK</v>
      </c>
    </row>
    <row r="83" spans="1:11" x14ac:dyDescent="0.3">
      <c r="B83" s="135"/>
      <c r="C83" s="135"/>
      <c r="D83" s="135"/>
      <c r="E83" s="135"/>
      <c r="F83" s="135"/>
      <c r="G83" s="135"/>
      <c r="H83" s="135"/>
      <c r="I83" s="135"/>
      <c r="J83" s="135"/>
      <c r="K83" s="135"/>
    </row>
    <row r="84" spans="1:11" x14ac:dyDescent="0.3">
      <c r="B84" s="135"/>
      <c r="C84" s="135"/>
      <c r="D84" s="135"/>
      <c r="E84" s="135"/>
      <c r="F84" s="135"/>
      <c r="G84" s="135"/>
      <c r="H84" s="135"/>
      <c r="I84" s="135"/>
      <c r="J84" s="135"/>
      <c r="K84" s="135"/>
    </row>
    <row r="85" spans="1:11" x14ac:dyDescent="0.3">
      <c r="B85" s="135"/>
      <c r="C85" s="135"/>
      <c r="D85" s="135"/>
      <c r="E85" s="135"/>
      <c r="F85" s="135"/>
      <c r="G85" s="135"/>
      <c r="H85" s="135"/>
      <c r="I85" s="135"/>
      <c r="J85" s="135"/>
      <c r="K85" s="135"/>
    </row>
    <row r="92" spans="1:11" x14ac:dyDescent="0.3">
      <c r="A92" s="65" t="s">
        <v>3</v>
      </c>
      <c r="B92" s="218">
        <f t="shared" ref="B92:K92" si="23">B27</f>
        <v>0</v>
      </c>
      <c r="C92" s="218">
        <f t="shared" si="23"/>
        <v>0</v>
      </c>
      <c r="D92" s="218">
        <f t="shared" si="23"/>
        <v>0</v>
      </c>
      <c r="E92" s="218">
        <f t="shared" si="23"/>
        <v>0</v>
      </c>
      <c r="F92" s="218">
        <f t="shared" si="23"/>
        <v>0</v>
      </c>
      <c r="G92" s="218">
        <f t="shared" si="23"/>
        <v>0</v>
      </c>
      <c r="H92" s="218">
        <f t="shared" si="23"/>
        <v>0</v>
      </c>
      <c r="I92" s="218">
        <f t="shared" si="23"/>
        <v>0</v>
      </c>
      <c r="J92" s="218">
        <f t="shared" si="23"/>
        <v>0</v>
      </c>
      <c r="K92" s="218">
        <f t="shared" si="23"/>
        <v>0</v>
      </c>
    </row>
    <row r="93" spans="1:11" x14ac:dyDescent="0.3">
      <c r="A93" s="65" t="s">
        <v>118</v>
      </c>
      <c r="B93" s="218">
        <f t="shared" ref="B93:K93" si="24">B38</f>
        <v>0</v>
      </c>
      <c r="C93" s="218">
        <f t="shared" si="24"/>
        <v>0</v>
      </c>
      <c r="D93" s="218">
        <f t="shared" si="24"/>
        <v>0</v>
      </c>
      <c r="E93" s="218">
        <f t="shared" si="24"/>
        <v>0</v>
      </c>
      <c r="F93" s="218">
        <f t="shared" si="24"/>
        <v>0</v>
      </c>
      <c r="G93" s="218">
        <f t="shared" si="24"/>
        <v>0</v>
      </c>
      <c r="H93" s="218">
        <f t="shared" si="24"/>
        <v>0</v>
      </c>
      <c r="I93" s="218">
        <f t="shared" si="24"/>
        <v>0</v>
      </c>
      <c r="J93" s="218">
        <f t="shared" si="24"/>
        <v>0</v>
      </c>
      <c r="K93" s="218">
        <f t="shared" si="24"/>
        <v>0</v>
      </c>
    </row>
    <row r="94" spans="1:11" x14ac:dyDescent="0.3">
      <c r="B94" s="43">
        <f>B92-B93</f>
        <v>0</v>
      </c>
      <c r="C94" s="43">
        <f t="shared" ref="C94:K94" si="25">C92-C93</f>
        <v>0</v>
      </c>
      <c r="D94" s="43">
        <f t="shared" si="25"/>
        <v>0</v>
      </c>
      <c r="E94" s="43">
        <f t="shared" si="25"/>
        <v>0</v>
      </c>
      <c r="F94" s="43">
        <f t="shared" si="25"/>
        <v>0</v>
      </c>
      <c r="G94" s="43">
        <f t="shared" si="25"/>
        <v>0</v>
      </c>
      <c r="H94" s="43">
        <f t="shared" si="25"/>
        <v>0</v>
      </c>
      <c r="I94" s="43">
        <f t="shared" si="25"/>
        <v>0</v>
      </c>
      <c r="J94" s="43">
        <f t="shared" si="25"/>
        <v>0</v>
      </c>
      <c r="K94" s="43">
        <f t="shared" si="25"/>
        <v>0</v>
      </c>
    </row>
    <row r="95" spans="1:11" ht="14.4" customHeight="1" x14ac:dyDescent="0.3">
      <c r="B95" s="135" t="str">
        <f>IF(B94=0,"OK",IF(B94&gt;0,"Skladový doklad v OSP je oceněn vyšší hodnotou","Skladový doklad v Pohybech na účtu je oceněn vyšší hodnotou"))</f>
        <v>OK</v>
      </c>
      <c r="C95" s="135" t="str">
        <f t="shared" ref="C95:G95" si="26">IF(C94=0,"OK",IF(C94&gt;0,"Skladový doklad v OSP je oceněn vyšší hodnotou","Skladový doklad v Pohybech na účtu je oceněn vyšší hodnotou"))</f>
        <v>OK</v>
      </c>
      <c r="D95" s="135" t="str">
        <f t="shared" si="26"/>
        <v>OK</v>
      </c>
      <c r="E95" s="135" t="str">
        <f t="shared" si="26"/>
        <v>OK</v>
      </c>
      <c r="F95" s="135" t="str">
        <f t="shared" si="26"/>
        <v>OK</v>
      </c>
      <c r="G95" s="135" t="str">
        <f t="shared" si="26"/>
        <v>OK</v>
      </c>
      <c r="H95" s="135" t="str">
        <f>IF(H94=0,"OK",IF(H94&gt;0,"Skladový doklad v OSP je oceněn vyšší hodnotou","Skladový doklad v Pohybech na účtu je oceněn vyšší hodnotou"))</f>
        <v>OK</v>
      </c>
      <c r="I95" s="135" t="str">
        <f t="shared" ref="I95:K95" si="27">IF(I94=0,"OK",IF(I94&gt;0,"Skladový doklad v OSP je oceněn vyšší hodnotou","Skladový doklad v Pohybech na účtu je oceněn vyšší hodnotou"))</f>
        <v>OK</v>
      </c>
      <c r="J95" s="135" t="str">
        <f t="shared" si="27"/>
        <v>OK</v>
      </c>
      <c r="K95" s="135" t="str">
        <f t="shared" si="27"/>
        <v>OK</v>
      </c>
    </row>
    <row r="96" spans="1:11" x14ac:dyDescent="0.3">
      <c r="B96" s="135"/>
      <c r="C96" s="135"/>
      <c r="D96" s="135"/>
      <c r="E96" s="135"/>
      <c r="F96" s="135"/>
      <c r="G96" s="135"/>
      <c r="H96" s="135"/>
      <c r="I96" s="135"/>
      <c r="J96" s="135"/>
      <c r="K96" s="135"/>
    </row>
    <row r="97" spans="1:11" x14ac:dyDescent="0.3">
      <c r="B97" s="135"/>
      <c r="C97" s="135"/>
      <c r="D97" s="135"/>
      <c r="E97" s="135"/>
      <c r="F97" s="135"/>
      <c r="G97" s="135"/>
      <c r="H97" s="135"/>
      <c r="I97" s="135"/>
      <c r="J97" s="135"/>
      <c r="K97" s="135"/>
    </row>
    <row r="98" spans="1:11" x14ac:dyDescent="0.3">
      <c r="B98" s="135"/>
      <c r="C98" s="135"/>
      <c r="D98" s="135"/>
      <c r="E98" s="135"/>
      <c r="F98" s="135"/>
      <c r="G98" s="135"/>
      <c r="H98" s="135"/>
      <c r="I98" s="135"/>
      <c r="J98" s="135"/>
      <c r="K98" s="135"/>
    </row>
    <row r="101" spans="1:11" x14ac:dyDescent="0.3">
      <c r="A101" s="65" t="s">
        <v>3</v>
      </c>
      <c r="B101" s="218">
        <f t="shared" ref="B101:K101" si="28">B30</f>
        <v>0</v>
      </c>
      <c r="C101" s="218">
        <f t="shared" si="28"/>
        <v>0</v>
      </c>
      <c r="D101" s="218">
        <f t="shared" si="28"/>
        <v>0</v>
      </c>
      <c r="E101" s="218">
        <f t="shared" si="28"/>
        <v>0</v>
      </c>
      <c r="F101" s="218">
        <f t="shared" si="28"/>
        <v>0</v>
      </c>
      <c r="G101" s="218">
        <f t="shared" si="28"/>
        <v>0</v>
      </c>
      <c r="H101" s="218">
        <f t="shared" si="28"/>
        <v>0</v>
      </c>
      <c r="I101" s="218">
        <f t="shared" si="28"/>
        <v>0</v>
      </c>
      <c r="J101" s="218">
        <f t="shared" si="28"/>
        <v>0</v>
      </c>
      <c r="K101" s="218">
        <f t="shared" si="28"/>
        <v>0</v>
      </c>
    </row>
    <row r="102" spans="1:11" x14ac:dyDescent="0.3">
      <c r="A102" s="65" t="s">
        <v>118</v>
      </c>
      <c r="B102" s="218">
        <f t="shared" ref="B102:K102" si="29">B41</f>
        <v>0</v>
      </c>
      <c r="C102" s="218">
        <f t="shared" si="29"/>
        <v>0</v>
      </c>
      <c r="D102" s="218">
        <f t="shared" si="29"/>
        <v>0</v>
      </c>
      <c r="E102" s="218">
        <f t="shared" si="29"/>
        <v>0</v>
      </c>
      <c r="F102" s="218">
        <f t="shared" si="29"/>
        <v>0</v>
      </c>
      <c r="G102" s="218">
        <f t="shared" si="29"/>
        <v>0</v>
      </c>
      <c r="H102" s="218">
        <f t="shared" si="29"/>
        <v>0</v>
      </c>
      <c r="I102" s="218">
        <f t="shared" si="29"/>
        <v>0</v>
      </c>
      <c r="J102" s="218">
        <f t="shared" si="29"/>
        <v>0</v>
      </c>
      <c r="K102" s="218">
        <f t="shared" si="29"/>
        <v>0</v>
      </c>
    </row>
    <row r="103" spans="1:11" x14ac:dyDescent="0.3">
      <c r="B103" s="43">
        <f>B101-B102</f>
        <v>0</v>
      </c>
      <c r="C103" s="43">
        <f t="shared" ref="C103:K103" si="30">C101-C102</f>
        <v>0</v>
      </c>
      <c r="D103" s="43">
        <f t="shared" si="30"/>
        <v>0</v>
      </c>
      <c r="E103" s="43">
        <f t="shared" si="30"/>
        <v>0</v>
      </c>
      <c r="F103" s="43">
        <f t="shared" si="30"/>
        <v>0</v>
      </c>
      <c r="G103" s="43">
        <f t="shared" si="30"/>
        <v>0</v>
      </c>
      <c r="H103" s="43">
        <f t="shared" si="30"/>
        <v>0</v>
      </c>
      <c r="I103" s="43">
        <f t="shared" si="30"/>
        <v>0</v>
      </c>
      <c r="J103" s="43">
        <f t="shared" si="30"/>
        <v>0</v>
      </c>
      <c r="K103" s="43">
        <f t="shared" si="30"/>
        <v>0</v>
      </c>
    </row>
    <row r="104" spans="1:11" ht="14.4" customHeight="1" x14ac:dyDescent="0.3">
      <c r="B104" s="135" t="str">
        <f>IF(B103=0,"OK",IF(B103&lt;0,"Skladový doklad v OSP je oceněn vyšší hodnotou","Skladový doklad v Pohybech na účtu je oceněn vyšší hodnotou"))</f>
        <v>OK</v>
      </c>
      <c r="C104" s="135" t="str">
        <f t="shared" ref="C104:K104" si="31">IF(C103=0,"OK",IF(C103&lt;0,"Skladový doklad v OSP je oceněn vyšší hodnotou","Skladový doklad v Pohybech na účtu je oceněn vyšší hodnotou"))</f>
        <v>OK</v>
      </c>
      <c r="D104" s="135" t="str">
        <f t="shared" si="31"/>
        <v>OK</v>
      </c>
      <c r="E104" s="135" t="str">
        <f t="shared" si="31"/>
        <v>OK</v>
      </c>
      <c r="F104" s="135" t="str">
        <f t="shared" si="31"/>
        <v>OK</v>
      </c>
      <c r="G104" s="135" t="str">
        <f t="shared" si="31"/>
        <v>OK</v>
      </c>
      <c r="H104" s="135" t="str">
        <f t="shared" si="31"/>
        <v>OK</v>
      </c>
      <c r="I104" s="135" t="str">
        <f t="shared" si="31"/>
        <v>OK</v>
      </c>
      <c r="J104" s="135" t="str">
        <f t="shared" si="31"/>
        <v>OK</v>
      </c>
      <c r="K104" s="135" t="str">
        <f t="shared" si="31"/>
        <v>OK</v>
      </c>
    </row>
    <row r="105" spans="1:11" x14ac:dyDescent="0.3"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</row>
    <row r="106" spans="1:11" x14ac:dyDescent="0.3"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</row>
    <row r="107" spans="1:11" x14ac:dyDescent="0.3"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</row>
    <row r="115" spans="1:11" x14ac:dyDescent="0.3">
      <c r="A115" s="65" t="s">
        <v>3</v>
      </c>
      <c r="B115" s="218">
        <f t="shared" ref="B115:K115" si="32">B32</f>
        <v>0</v>
      </c>
      <c r="C115" s="218">
        <f t="shared" si="32"/>
        <v>0</v>
      </c>
      <c r="D115" s="218">
        <f t="shared" si="32"/>
        <v>0</v>
      </c>
      <c r="E115" s="218">
        <f t="shared" si="32"/>
        <v>0</v>
      </c>
      <c r="F115" s="218">
        <f t="shared" si="32"/>
        <v>0</v>
      </c>
      <c r="G115" s="218">
        <f t="shared" si="32"/>
        <v>0</v>
      </c>
      <c r="H115" s="218">
        <f t="shared" si="32"/>
        <v>0</v>
      </c>
      <c r="I115" s="218">
        <f t="shared" si="32"/>
        <v>0</v>
      </c>
      <c r="J115" s="218">
        <f t="shared" si="32"/>
        <v>0</v>
      </c>
      <c r="K115" s="218">
        <f t="shared" si="32"/>
        <v>0</v>
      </c>
    </row>
    <row r="116" spans="1:11" x14ac:dyDescent="0.3">
      <c r="A116" s="65" t="s">
        <v>118</v>
      </c>
      <c r="B116" s="218">
        <f t="shared" ref="B116:K116" si="33">B43</f>
        <v>0</v>
      </c>
      <c r="C116" s="218">
        <f t="shared" si="33"/>
        <v>0</v>
      </c>
      <c r="D116" s="218">
        <f t="shared" si="33"/>
        <v>0</v>
      </c>
      <c r="E116" s="218">
        <f t="shared" si="33"/>
        <v>0</v>
      </c>
      <c r="F116" s="218">
        <f t="shared" si="33"/>
        <v>0</v>
      </c>
      <c r="G116" s="218">
        <f t="shared" si="33"/>
        <v>0</v>
      </c>
      <c r="H116" s="218">
        <f t="shared" si="33"/>
        <v>0</v>
      </c>
      <c r="I116" s="218">
        <f t="shared" si="33"/>
        <v>0</v>
      </c>
      <c r="J116" s="218">
        <f t="shared" si="33"/>
        <v>0</v>
      </c>
      <c r="K116" s="218">
        <f t="shared" si="33"/>
        <v>0</v>
      </c>
    </row>
    <row r="117" spans="1:11" x14ac:dyDescent="0.3">
      <c r="B117" s="43">
        <f t="shared" ref="B117:K117" si="34">B115-B116</f>
        <v>0</v>
      </c>
      <c r="C117" s="43">
        <f t="shared" si="34"/>
        <v>0</v>
      </c>
      <c r="D117" s="43">
        <f t="shared" si="34"/>
        <v>0</v>
      </c>
      <c r="E117" s="43">
        <f t="shared" si="34"/>
        <v>0</v>
      </c>
      <c r="F117" s="43">
        <f t="shared" si="34"/>
        <v>0</v>
      </c>
      <c r="G117" s="43">
        <f t="shared" si="34"/>
        <v>0</v>
      </c>
      <c r="H117" s="43">
        <f t="shared" si="34"/>
        <v>0</v>
      </c>
      <c r="I117" s="43">
        <f t="shared" si="34"/>
        <v>0</v>
      </c>
      <c r="J117" s="43">
        <f t="shared" si="34"/>
        <v>0</v>
      </c>
      <c r="K117" s="43">
        <f t="shared" si="34"/>
        <v>0</v>
      </c>
    </row>
    <row r="118" spans="1:11" ht="14.4" customHeight="1" x14ac:dyDescent="0.3">
      <c r="B118" s="135" t="str">
        <f>IF(B117=0,"OK",IF(B117&gt;0,"Inventurní doklad v OSP je oceněn vyšší hodnotou","Inventurní doklad v Pohybech na účtu je oceněn vyšší hodnotou"))</f>
        <v>OK</v>
      </c>
      <c r="C118" s="135" t="str">
        <f t="shared" ref="C118:K118" si="35">IF(C117=0,"OK",IF(C117&gt;0,"Inventurní doklad v OSP je oceněn vyšší hodnotou","Inventurní doklad v Pohybech na účtu je oceněn vyšší hodnotou"))</f>
        <v>OK</v>
      </c>
      <c r="D118" s="135" t="str">
        <f t="shared" si="35"/>
        <v>OK</v>
      </c>
      <c r="E118" s="135" t="str">
        <f t="shared" si="35"/>
        <v>OK</v>
      </c>
      <c r="F118" s="135" t="str">
        <f t="shared" si="35"/>
        <v>OK</v>
      </c>
      <c r="G118" s="135" t="str">
        <f t="shared" si="35"/>
        <v>OK</v>
      </c>
      <c r="H118" s="135" t="str">
        <f t="shared" si="35"/>
        <v>OK</v>
      </c>
      <c r="I118" s="135" t="str">
        <f t="shared" si="35"/>
        <v>OK</v>
      </c>
      <c r="J118" s="135" t="str">
        <f t="shared" si="35"/>
        <v>OK</v>
      </c>
      <c r="K118" s="135" t="str">
        <f t="shared" si="35"/>
        <v>OK</v>
      </c>
    </row>
    <row r="119" spans="1:11" x14ac:dyDescent="0.3"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</row>
    <row r="120" spans="1:11" x14ac:dyDescent="0.3"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</row>
    <row r="121" spans="1:11" x14ac:dyDescent="0.3"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</row>
  </sheetData>
  <mergeCells count="83">
    <mergeCell ref="B19:K19"/>
    <mergeCell ref="B24:K24"/>
    <mergeCell ref="B35:K35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B55:B58"/>
    <mergeCell ref="C55:C58"/>
    <mergeCell ref="D55:D58"/>
    <mergeCell ref="E55:E58"/>
    <mergeCell ref="F55:F58"/>
    <mergeCell ref="G55:G58"/>
    <mergeCell ref="H55:H58"/>
    <mergeCell ref="I55:I58"/>
    <mergeCell ref="J55:J58"/>
    <mergeCell ref="K55:K58"/>
    <mergeCell ref="B64:B67"/>
    <mergeCell ref="C64:C67"/>
    <mergeCell ref="D64:D67"/>
    <mergeCell ref="E64:E67"/>
    <mergeCell ref="F64:F67"/>
    <mergeCell ref="G64:G67"/>
    <mergeCell ref="H64:H67"/>
    <mergeCell ref="I64:I67"/>
    <mergeCell ref="J64:J67"/>
    <mergeCell ref="K64:K67"/>
    <mergeCell ref="B73:B76"/>
    <mergeCell ref="C73:C76"/>
    <mergeCell ref="D73:D76"/>
    <mergeCell ref="E73:E76"/>
    <mergeCell ref="F73:F76"/>
    <mergeCell ref="G73:G76"/>
    <mergeCell ref="H73:H76"/>
    <mergeCell ref="I73:I76"/>
    <mergeCell ref="J73:J76"/>
    <mergeCell ref="K73:K76"/>
    <mergeCell ref="B82:B85"/>
    <mergeCell ref="C82:C85"/>
    <mergeCell ref="D82:D85"/>
    <mergeCell ref="E82:E85"/>
    <mergeCell ref="F82:F85"/>
    <mergeCell ref="G82:G85"/>
    <mergeCell ref="H82:H85"/>
    <mergeCell ref="I82:I85"/>
    <mergeCell ref="J82:J85"/>
    <mergeCell ref="K82:K85"/>
    <mergeCell ref="B95:B98"/>
    <mergeCell ref="C95:C98"/>
    <mergeCell ref="D95:D98"/>
    <mergeCell ref="E95:E98"/>
    <mergeCell ref="F95:F98"/>
    <mergeCell ref="B104:B107"/>
    <mergeCell ref="C104:C107"/>
    <mergeCell ref="D104:D107"/>
    <mergeCell ref="E104:E107"/>
    <mergeCell ref="F104:F107"/>
    <mergeCell ref="G118:G121"/>
    <mergeCell ref="H118:H121"/>
    <mergeCell ref="I95:I98"/>
    <mergeCell ref="J95:J98"/>
    <mergeCell ref="K95:K98"/>
    <mergeCell ref="G104:G107"/>
    <mergeCell ref="H104:H107"/>
    <mergeCell ref="I118:I121"/>
    <mergeCell ref="J118:J121"/>
    <mergeCell ref="K118:K121"/>
    <mergeCell ref="I104:I107"/>
    <mergeCell ref="J104:J107"/>
    <mergeCell ref="K104:K107"/>
    <mergeCell ref="G95:G98"/>
    <mergeCell ref="H95:H98"/>
    <mergeCell ref="B118:B121"/>
    <mergeCell ref="C118:C121"/>
    <mergeCell ref="D118:D121"/>
    <mergeCell ref="E118:E121"/>
    <mergeCell ref="F118:F121"/>
  </mergeCells>
  <conditionalFormatting sqref="B45:K46">
    <cfRule type="containsText" dxfId="87" priority="1" operator="containsText" text="POZOR! Je zaúčtovaný interní doklad">
      <formula>NOT(ISERROR(SEARCH("POZOR! Je zaúčtovaný interní doklad",B45)))</formula>
    </cfRule>
  </conditionalFormatting>
  <conditionalFormatting sqref="B54:K54">
    <cfRule type="cellIs" dxfId="86" priority="20" operator="lessThan">
      <formula>0</formula>
    </cfRule>
    <cfRule type="cellIs" dxfId="85" priority="21" operator="greaterThan">
      <formula>0</formula>
    </cfRule>
    <cfRule type="cellIs" dxfId="84" priority="22" operator="equal">
      <formula>0</formula>
    </cfRule>
  </conditionalFormatting>
  <conditionalFormatting sqref="B63:K63">
    <cfRule type="cellIs" dxfId="83" priority="11" operator="lessThan">
      <formula>0</formula>
    </cfRule>
    <cfRule type="cellIs" dxfId="82" priority="12" operator="greaterThan">
      <formula>0</formula>
    </cfRule>
    <cfRule type="cellIs" dxfId="81" priority="13" operator="equal">
      <formula>0</formula>
    </cfRule>
  </conditionalFormatting>
  <conditionalFormatting sqref="B72:K72">
    <cfRule type="cellIs" dxfId="80" priority="17" operator="lessThan">
      <formula>0</formula>
    </cfRule>
    <cfRule type="cellIs" dxfId="79" priority="18" operator="greaterThan">
      <formula>0</formula>
    </cfRule>
    <cfRule type="cellIs" dxfId="78" priority="19" operator="equal">
      <formula>0</formula>
    </cfRule>
  </conditionalFormatting>
  <conditionalFormatting sqref="B81:K81">
    <cfRule type="cellIs" dxfId="77" priority="14" operator="lessThan">
      <formula>0</formula>
    </cfRule>
    <cfRule type="cellIs" dxfId="76" priority="15" operator="greaterThan">
      <formula>0</formula>
    </cfRule>
    <cfRule type="cellIs" dxfId="75" priority="16" operator="equal">
      <formula>0</formula>
    </cfRule>
  </conditionalFormatting>
  <conditionalFormatting sqref="B94:K94">
    <cfRule type="cellIs" dxfId="74" priority="8" operator="lessThan">
      <formula>0</formula>
    </cfRule>
    <cfRule type="cellIs" dxfId="73" priority="9" operator="greaterThan">
      <formula>0</formula>
    </cfRule>
    <cfRule type="cellIs" dxfId="72" priority="10" operator="equal">
      <formula>0</formula>
    </cfRule>
  </conditionalFormatting>
  <conditionalFormatting sqref="B103:K103">
    <cfRule type="cellIs" dxfId="71" priority="5" operator="lessThan">
      <formula>0</formula>
    </cfRule>
    <cfRule type="cellIs" dxfId="70" priority="6" operator="greaterThan">
      <formula>0</formula>
    </cfRule>
    <cfRule type="cellIs" dxfId="69" priority="7" operator="equal">
      <formula>0</formula>
    </cfRule>
  </conditionalFormatting>
  <conditionalFormatting sqref="B117:K117">
    <cfRule type="cellIs" dxfId="68" priority="2" operator="lessThan">
      <formula>0</formula>
    </cfRule>
    <cfRule type="cellIs" dxfId="67" priority="3" operator="greaterThan">
      <formula>0</formula>
    </cfRule>
    <cfRule type="cellIs" dxfId="66" priority="4" operator="equal">
      <formula>0</formula>
    </cfRule>
  </conditionalFormatting>
  <conditionalFormatting sqref="D4:D15">
    <cfRule type="cellIs" dxfId="65" priority="23" operator="lessThan">
      <formula>0</formula>
    </cfRule>
    <cfRule type="cellIs" dxfId="64" priority="24" operator="greaterThan">
      <formula>0</formula>
    </cfRule>
    <cfRule type="cellIs" dxfId="63" priority="25" operator="equal">
      <formula>0</formula>
    </cfRule>
  </conditionalFormatting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7486F-2FF4-451B-B604-96DE9C094F5C}">
  <sheetPr>
    <tabColor theme="5" tint="-0.249977111117893"/>
  </sheetPr>
  <dimension ref="A1:W77"/>
  <sheetViews>
    <sheetView zoomScale="98" zoomScaleNormal="98" workbookViewId="0">
      <selection activeCell="G54" sqref="G54"/>
    </sheetView>
  </sheetViews>
  <sheetFormatPr defaultRowHeight="14.4" x14ac:dyDescent="0.3"/>
  <cols>
    <col min="1" max="1" width="16" style="68" bestFit="1" customWidth="1"/>
    <col min="2" max="3" width="15.77734375" style="68" customWidth="1"/>
    <col min="4" max="4" width="5.21875" style="68" customWidth="1"/>
    <col min="5" max="7" width="15.77734375" style="68" customWidth="1"/>
    <col min="8" max="8" width="5.77734375" style="68" customWidth="1"/>
    <col min="9" max="11" width="15.77734375" style="68" customWidth="1"/>
    <col min="12" max="12" width="5.77734375" style="68" customWidth="1"/>
    <col min="13" max="15" width="15.77734375" style="68" customWidth="1"/>
    <col min="16" max="16" width="5.77734375" style="68" customWidth="1"/>
    <col min="17" max="19" width="15.77734375" style="68" customWidth="1"/>
    <col min="20" max="20" width="5.77734375" style="68" customWidth="1"/>
    <col min="21" max="21" width="15.77734375" style="68" customWidth="1"/>
    <col min="22" max="22" width="22.88671875" style="68" customWidth="1"/>
    <col min="23" max="23" width="15.77734375" style="68" customWidth="1"/>
    <col min="24" max="16384" width="8.88671875" style="1"/>
  </cols>
  <sheetData>
    <row r="1" spans="1:5" ht="21.6" thickBot="1" x14ac:dyDescent="0.45">
      <c r="A1" s="144" t="s">
        <v>162</v>
      </c>
      <c r="B1" s="145"/>
      <c r="C1" s="145"/>
      <c r="D1" s="145"/>
      <c r="E1" s="146"/>
    </row>
    <row r="2" spans="1:5" ht="15" thickBot="1" x14ac:dyDescent="0.35">
      <c r="A2" s="69"/>
    </row>
    <row r="3" spans="1:5" ht="15" thickBot="1" x14ac:dyDescent="0.35">
      <c r="A3" s="147" t="s">
        <v>193</v>
      </c>
      <c r="B3" s="148"/>
      <c r="C3" s="98"/>
      <c r="D3" s="147" t="s">
        <v>165</v>
      </c>
      <c r="E3" s="148"/>
    </row>
    <row r="4" spans="1:5" ht="15" thickBot="1" x14ac:dyDescent="0.35">
      <c r="A4" s="69"/>
    </row>
    <row r="5" spans="1:5" ht="15" thickBot="1" x14ac:dyDescent="0.35">
      <c r="B5" s="93" t="s">
        <v>163</v>
      </c>
      <c r="C5" s="94" t="s">
        <v>198</v>
      </c>
      <c r="D5" s="70"/>
      <c r="E5" s="95" t="s">
        <v>19</v>
      </c>
    </row>
    <row r="6" spans="1:5" x14ac:dyDescent="0.3">
      <c r="A6" s="83" t="s">
        <v>25</v>
      </c>
      <c r="B6" s="71"/>
      <c r="C6" s="72"/>
      <c r="D6" s="73"/>
      <c r="E6" s="74">
        <f t="shared" ref="E6:E17" si="0">B6+C6</f>
        <v>0</v>
      </c>
    </row>
    <row r="7" spans="1:5" x14ac:dyDescent="0.3">
      <c r="A7" s="84" t="s">
        <v>26</v>
      </c>
      <c r="B7" s="75"/>
      <c r="C7" s="76"/>
      <c r="D7" s="73"/>
      <c r="E7" s="77">
        <f t="shared" si="0"/>
        <v>0</v>
      </c>
    </row>
    <row r="8" spans="1:5" x14ac:dyDescent="0.3">
      <c r="A8" s="84" t="s">
        <v>27</v>
      </c>
      <c r="B8" s="75"/>
      <c r="C8" s="76"/>
      <c r="D8" s="73"/>
      <c r="E8" s="77">
        <f t="shared" si="0"/>
        <v>0</v>
      </c>
    </row>
    <row r="9" spans="1:5" x14ac:dyDescent="0.3">
      <c r="A9" s="84" t="s">
        <v>28</v>
      </c>
      <c r="B9" s="75"/>
      <c r="C9" s="76"/>
      <c r="D9" s="73"/>
      <c r="E9" s="77">
        <f t="shared" si="0"/>
        <v>0</v>
      </c>
    </row>
    <row r="10" spans="1:5" x14ac:dyDescent="0.3">
      <c r="A10" s="84" t="s">
        <v>29</v>
      </c>
      <c r="B10" s="75"/>
      <c r="C10" s="76"/>
      <c r="D10" s="73"/>
      <c r="E10" s="77">
        <f t="shared" si="0"/>
        <v>0</v>
      </c>
    </row>
    <row r="11" spans="1:5" x14ac:dyDescent="0.3">
      <c r="A11" s="84" t="s">
        <v>30</v>
      </c>
      <c r="B11" s="75"/>
      <c r="C11" s="76"/>
      <c r="D11" s="73"/>
      <c r="E11" s="77">
        <f t="shared" si="0"/>
        <v>0</v>
      </c>
    </row>
    <row r="12" spans="1:5" x14ac:dyDescent="0.3">
      <c r="A12" s="84" t="s">
        <v>31</v>
      </c>
      <c r="B12" s="75"/>
      <c r="C12" s="76"/>
      <c r="D12" s="73"/>
      <c r="E12" s="77">
        <f t="shared" si="0"/>
        <v>0</v>
      </c>
    </row>
    <row r="13" spans="1:5" x14ac:dyDescent="0.3">
      <c r="A13" s="84" t="s">
        <v>32</v>
      </c>
      <c r="B13" s="75"/>
      <c r="C13" s="76"/>
      <c r="D13" s="73"/>
      <c r="E13" s="77">
        <f t="shared" si="0"/>
        <v>0</v>
      </c>
    </row>
    <row r="14" spans="1:5" x14ac:dyDescent="0.3">
      <c r="A14" s="84" t="s">
        <v>33</v>
      </c>
      <c r="B14" s="75"/>
      <c r="C14" s="76"/>
      <c r="D14" s="73"/>
      <c r="E14" s="77">
        <f t="shared" si="0"/>
        <v>0</v>
      </c>
    </row>
    <row r="15" spans="1:5" x14ac:dyDescent="0.3">
      <c r="A15" s="84" t="s">
        <v>34</v>
      </c>
      <c r="B15" s="75"/>
      <c r="C15" s="76"/>
      <c r="D15" s="73"/>
      <c r="E15" s="77">
        <f t="shared" si="0"/>
        <v>0</v>
      </c>
    </row>
    <row r="16" spans="1:5" x14ac:dyDescent="0.3">
      <c r="A16" s="84" t="s">
        <v>35</v>
      </c>
      <c r="B16" s="75"/>
      <c r="C16" s="76"/>
      <c r="D16" s="73"/>
      <c r="E16" s="77">
        <f t="shared" si="0"/>
        <v>0</v>
      </c>
    </row>
    <row r="17" spans="1:23" ht="15" thickBot="1" x14ac:dyDescent="0.35">
      <c r="A17" s="85" t="s">
        <v>36</v>
      </c>
      <c r="B17" s="75"/>
      <c r="C17" s="76"/>
      <c r="D17" s="73"/>
      <c r="E17" s="77">
        <f t="shared" si="0"/>
        <v>0</v>
      </c>
    </row>
    <row r="19" spans="1:23" ht="15" thickBot="1" x14ac:dyDescent="0.35"/>
    <row r="20" spans="1:23" ht="15" thickBot="1" x14ac:dyDescent="0.35">
      <c r="A20" s="96" t="str">
        <f>A6</f>
        <v>Leden</v>
      </c>
      <c r="B20" s="95" t="s">
        <v>164</v>
      </c>
      <c r="C20" s="95" t="s">
        <v>165</v>
      </c>
      <c r="E20" s="95" t="str">
        <f>A7</f>
        <v>Únor</v>
      </c>
      <c r="F20" s="95" t="s">
        <v>164</v>
      </c>
      <c r="G20" s="95" t="s">
        <v>165</v>
      </c>
      <c r="H20" s="78"/>
      <c r="I20" s="95" t="str">
        <f>A8</f>
        <v>Březen</v>
      </c>
      <c r="J20" s="95" t="s">
        <v>164</v>
      </c>
      <c r="K20" s="95" t="s">
        <v>165</v>
      </c>
      <c r="L20" s="78"/>
      <c r="M20" s="95" t="str">
        <f>A9</f>
        <v>Duben</v>
      </c>
      <c r="N20" s="95" t="s">
        <v>164</v>
      </c>
      <c r="O20" s="95" t="s">
        <v>165</v>
      </c>
      <c r="P20" s="78"/>
      <c r="Q20" s="95" t="str">
        <f>A10</f>
        <v>Květen</v>
      </c>
      <c r="R20" s="95" t="s">
        <v>164</v>
      </c>
      <c r="S20" s="95" t="s">
        <v>165</v>
      </c>
      <c r="T20" s="78"/>
      <c r="U20" s="95" t="str">
        <f>A11</f>
        <v>Červen</v>
      </c>
      <c r="V20" s="95" t="s">
        <v>164</v>
      </c>
      <c r="W20" s="95" t="s">
        <v>165</v>
      </c>
    </row>
    <row r="21" spans="1:23" x14ac:dyDescent="0.3">
      <c r="A21" s="91"/>
      <c r="B21" s="92"/>
      <c r="C21" s="90"/>
      <c r="E21" s="91"/>
      <c r="F21" s="92"/>
      <c r="G21" s="90"/>
      <c r="I21" s="91"/>
      <c r="J21" s="92"/>
      <c r="K21" s="90"/>
      <c r="M21" s="79"/>
      <c r="O21" s="90"/>
      <c r="S21" s="90"/>
      <c r="W21" s="90"/>
    </row>
    <row r="22" spans="1:23" x14ac:dyDescent="0.3">
      <c r="A22" s="91"/>
      <c r="B22" s="92"/>
      <c r="C22" s="90"/>
      <c r="E22" s="91"/>
      <c r="F22" s="92"/>
      <c r="G22" s="90"/>
      <c r="I22" s="91"/>
      <c r="J22" s="92"/>
      <c r="K22" s="90"/>
      <c r="O22" s="90"/>
      <c r="S22" s="90"/>
      <c r="W22" s="90"/>
    </row>
    <row r="23" spans="1:23" x14ac:dyDescent="0.3">
      <c r="A23" s="91"/>
      <c r="B23" s="92"/>
      <c r="C23" s="90"/>
      <c r="E23" s="91"/>
      <c r="F23" s="92"/>
      <c r="G23" s="90"/>
      <c r="I23" s="91"/>
      <c r="J23" s="92"/>
      <c r="K23" s="90"/>
      <c r="O23" s="90"/>
      <c r="S23" s="90"/>
      <c r="W23" s="90"/>
    </row>
    <row r="24" spans="1:23" x14ac:dyDescent="0.3">
      <c r="A24" s="91"/>
      <c r="B24" s="92"/>
      <c r="C24" s="90"/>
      <c r="E24" s="91"/>
      <c r="F24" s="92"/>
      <c r="G24" s="90"/>
      <c r="I24" s="92"/>
      <c r="J24" s="92"/>
      <c r="K24" s="90"/>
      <c r="O24" s="90"/>
      <c r="S24" s="90"/>
      <c r="W24" s="90"/>
    </row>
    <row r="25" spans="1:23" x14ac:dyDescent="0.3">
      <c r="A25" s="91"/>
      <c r="B25" s="92"/>
      <c r="C25" s="90"/>
      <c r="E25" s="91"/>
      <c r="F25" s="92"/>
      <c r="G25" s="90"/>
      <c r="I25" s="92"/>
      <c r="J25" s="92"/>
      <c r="K25" s="90"/>
      <c r="O25" s="90"/>
      <c r="S25" s="90"/>
      <c r="W25" s="90"/>
    </row>
    <row r="26" spans="1:23" x14ac:dyDescent="0.3">
      <c r="A26" s="91"/>
      <c r="B26" s="92"/>
      <c r="C26" s="90"/>
      <c r="E26" s="91"/>
      <c r="F26" s="92"/>
      <c r="G26" s="90"/>
      <c r="K26" s="90"/>
      <c r="O26" s="90"/>
      <c r="S26" s="90"/>
      <c r="W26" s="90"/>
    </row>
    <row r="27" spans="1:23" x14ac:dyDescent="0.3">
      <c r="A27" s="92"/>
      <c r="B27" s="92"/>
      <c r="C27" s="90"/>
      <c r="E27" s="91"/>
      <c r="F27" s="92"/>
      <c r="G27" s="90"/>
      <c r="K27" s="90"/>
      <c r="O27" s="90"/>
      <c r="S27" s="90"/>
      <c r="W27" s="90"/>
    </row>
    <row r="28" spans="1:23" x14ac:dyDescent="0.3">
      <c r="A28" s="92"/>
      <c r="B28" s="92"/>
      <c r="C28" s="90"/>
      <c r="E28" s="91"/>
      <c r="F28" s="92"/>
      <c r="G28" s="90"/>
      <c r="K28" s="90"/>
      <c r="O28" s="90"/>
      <c r="S28" s="90"/>
      <c r="W28" s="90"/>
    </row>
    <row r="29" spans="1:23" x14ac:dyDescent="0.3">
      <c r="A29" s="92"/>
      <c r="B29" s="92"/>
      <c r="C29" s="90"/>
      <c r="E29" s="80"/>
      <c r="G29" s="90"/>
      <c r="K29" s="90"/>
      <c r="O29" s="90"/>
      <c r="S29" s="90"/>
      <c r="W29" s="90"/>
    </row>
    <row r="30" spans="1:23" x14ac:dyDescent="0.3">
      <c r="C30" s="90"/>
      <c r="E30" s="80"/>
      <c r="G30" s="90"/>
      <c r="K30" s="90"/>
      <c r="O30" s="90"/>
      <c r="S30" s="90"/>
      <c r="W30" s="90"/>
    </row>
    <row r="31" spans="1:23" ht="15" thickBot="1" x14ac:dyDescent="0.35">
      <c r="C31" s="90"/>
      <c r="G31" s="90"/>
      <c r="K31" s="90"/>
      <c r="O31" s="90"/>
      <c r="S31" s="90"/>
      <c r="W31" s="90"/>
    </row>
    <row r="32" spans="1:23" s="6" customFormat="1" ht="15" thickBot="1" x14ac:dyDescent="0.35">
      <c r="A32" s="78"/>
      <c r="B32" s="78"/>
      <c r="C32" s="97">
        <f>SUM(C21:C31)</f>
        <v>0</v>
      </c>
      <c r="D32" s="78"/>
      <c r="E32" s="78"/>
      <c r="F32" s="78"/>
      <c r="G32" s="97">
        <f>SUM(G21:G31)</f>
        <v>0</v>
      </c>
      <c r="H32" s="78"/>
      <c r="I32" s="78"/>
      <c r="J32" s="78"/>
      <c r="K32" s="97">
        <f>SUM(K21:K31)</f>
        <v>0</v>
      </c>
      <c r="L32" s="78"/>
      <c r="M32" s="78"/>
      <c r="N32" s="78"/>
      <c r="O32" s="97">
        <f>SUM(O21:O31)</f>
        <v>0</v>
      </c>
      <c r="P32" s="78"/>
      <c r="Q32" s="78"/>
      <c r="R32" s="78"/>
      <c r="S32" s="97">
        <f>SUM(S21:S31)</f>
        <v>0</v>
      </c>
      <c r="T32" s="78"/>
      <c r="U32" s="78"/>
      <c r="V32" s="78"/>
      <c r="W32" s="97">
        <f>SUM(W21:W31)</f>
        <v>0</v>
      </c>
    </row>
    <row r="33" spans="1:23" x14ac:dyDescent="0.3">
      <c r="A33" s="78"/>
      <c r="B33" s="81"/>
      <c r="C33" s="82">
        <f>C32-E6</f>
        <v>0</v>
      </c>
      <c r="D33" s="78"/>
      <c r="E33" s="78"/>
      <c r="F33" s="78"/>
      <c r="G33" s="82">
        <f>G32-E7</f>
        <v>0</v>
      </c>
      <c r="H33" s="78"/>
      <c r="I33" s="78"/>
      <c r="J33" s="78"/>
      <c r="K33" s="82">
        <f>K32-E8</f>
        <v>0</v>
      </c>
      <c r="L33" s="78"/>
      <c r="M33" s="78"/>
      <c r="N33" s="78"/>
      <c r="O33" s="82">
        <f>O32-E9</f>
        <v>0</v>
      </c>
      <c r="P33" s="78"/>
      <c r="Q33" s="78"/>
      <c r="R33" s="78"/>
      <c r="S33" s="82">
        <f>S32-E10</f>
        <v>0</v>
      </c>
      <c r="T33" s="78"/>
      <c r="U33" s="78"/>
      <c r="V33" s="78"/>
      <c r="W33" s="82">
        <f>W32-E11</f>
        <v>0</v>
      </c>
    </row>
    <row r="34" spans="1:23" ht="15" thickBot="1" x14ac:dyDescent="0.35"/>
    <row r="35" spans="1:23" ht="15" thickBot="1" x14ac:dyDescent="0.35">
      <c r="A35" s="95" t="str">
        <f>A12</f>
        <v>Červenec</v>
      </c>
      <c r="B35" s="95" t="s">
        <v>164</v>
      </c>
      <c r="C35" s="95" t="s">
        <v>165</v>
      </c>
      <c r="E35" s="95" t="str">
        <f>A13</f>
        <v>Srpen</v>
      </c>
      <c r="F35" s="95" t="s">
        <v>164</v>
      </c>
      <c r="G35" s="95" t="s">
        <v>165</v>
      </c>
      <c r="H35" s="78"/>
      <c r="I35" s="95" t="str">
        <f>A14</f>
        <v>Září</v>
      </c>
      <c r="J35" s="95" t="s">
        <v>164</v>
      </c>
      <c r="K35" s="95" t="s">
        <v>165</v>
      </c>
      <c r="L35" s="78"/>
      <c r="M35" s="95" t="str">
        <f>A15</f>
        <v>Říjen</v>
      </c>
      <c r="N35" s="95" t="s">
        <v>164</v>
      </c>
      <c r="O35" s="95" t="s">
        <v>165</v>
      </c>
      <c r="P35" s="78"/>
      <c r="Q35" s="95" t="str">
        <f>A16</f>
        <v>Listopad</v>
      </c>
      <c r="R35" s="95" t="s">
        <v>164</v>
      </c>
      <c r="S35" s="95" t="s">
        <v>165</v>
      </c>
      <c r="T35" s="78"/>
      <c r="U35" s="95" t="str">
        <f>A17</f>
        <v>Prosinec</v>
      </c>
      <c r="V35" s="95" t="s">
        <v>164</v>
      </c>
      <c r="W35" s="95" t="s">
        <v>165</v>
      </c>
    </row>
    <row r="36" spans="1:23" x14ac:dyDescent="0.3">
      <c r="C36" s="90"/>
      <c r="G36" s="90"/>
      <c r="K36" s="90"/>
      <c r="O36" s="90"/>
      <c r="S36" s="90"/>
      <c r="U36" s="91"/>
      <c r="V36" s="92"/>
      <c r="W36" s="90"/>
    </row>
    <row r="37" spans="1:23" x14ac:dyDescent="0.3">
      <c r="C37" s="90"/>
      <c r="G37" s="90"/>
      <c r="K37" s="90"/>
      <c r="O37" s="90"/>
      <c r="S37" s="90"/>
      <c r="U37" s="91"/>
      <c r="V37" s="92"/>
      <c r="W37" s="90"/>
    </row>
    <row r="38" spans="1:23" x14ac:dyDescent="0.3">
      <c r="C38" s="90"/>
      <c r="G38" s="90"/>
      <c r="K38" s="90"/>
      <c r="O38" s="90"/>
      <c r="S38" s="90"/>
      <c r="U38" s="91"/>
      <c r="V38" s="92"/>
      <c r="W38" s="90"/>
    </row>
    <row r="39" spans="1:23" x14ac:dyDescent="0.3">
      <c r="C39" s="90"/>
      <c r="G39" s="90"/>
      <c r="K39" s="90"/>
      <c r="O39" s="90"/>
      <c r="S39" s="90"/>
      <c r="U39" s="91"/>
      <c r="V39" s="92"/>
      <c r="W39" s="90"/>
    </row>
    <row r="40" spans="1:23" x14ac:dyDescent="0.3">
      <c r="C40" s="90"/>
      <c r="G40" s="90"/>
      <c r="K40" s="90"/>
      <c r="O40" s="90"/>
      <c r="S40" s="90"/>
      <c r="U40" s="92"/>
      <c r="V40" s="92"/>
      <c r="W40" s="90"/>
    </row>
    <row r="41" spans="1:23" x14ac:dyDescent="0.3">
      <c r="C41" s="90"/>
      <c r="G41" s="90"/>
      <c r="K41" s="90"/>
      <c r="O41" s="90"/>
      <c r="S41" s="90"/>
      <c r="W41" s="90"/>
    </row>
    <row r="42" spans="1:23" x14ac:dyDescent="0.3">
      <c r="C42" s="90"/>
      <c r="G42" s="90"/>
      <c r="K42" s="90"/>
      <c r="O42" s="90"/>
      <c r="S42" s="90"/>
      <c r="W42" s="90"/>
    </row>
    <row r="43" spans="1:23" x14ac:dyDescent="0.3">
      <c r="C43" s="90"/>
      <c r="G43" s="90"/>
      <c r="K43" s="90"/>
      <c r="O43" s="90"/>
      <c r="S43" s="90"/>
      <c r="W43" s="90"/>
    </row>
    <row r="44" spans="1:23" x14ac:dyDescent="0.3">
      <c r="C44" s="90"/>
      <c r="G44" s="90"/>
      <c r="K44" s="90"/>
      <c r="O44" s="90"/>
      <c r="S44" s="90"/>
      <c r="W44" s="90"/>
    </row>
    <row r="45" spans="1:23" x14ac:dyDescent="0.3">
      <c r="C45" s="90"/>
      <c r="G45" s="90"/>
      <c r="K45" s="90"/>
      <c r="O45" s="90"/>
      <c r="S45" s="90"/>
      <c r="W45" s="90"/>
    </row>
    <row r="46" spans="1:23" ht="15" thickBot="1" x14ac:dyDescent="0.35">
      <c r="C46" s="90"/>
      <c r="G46" s="90"/>
      <c r="K46" s="90"/>
      <c r="O46" s="90"/>
      <c r="S46" s="90"/>
      <c r="W46" s="90"/>
    </row>
    <row r="47" spans="1:23" s="6" customFormat="1" ht="15" thickBot="1" x14ac:dyDescent="0.35">
      <c r="A47" s="78"/>
      <c r="B47" s="78"/>
      <c r="C47" s="97">
        <f>SUM(C36:C46)</f>
        <v>0</v>
      </c>
      <c r="D47" s="78"/>
      <c r="E47" s="78"/>
      <c r="F47" s="78"/>
      <c r="G47" s="97">
        <f>SUM(G36:G46)</f>
        <v>0</v>
      </c>
      <c r="H47" s="78"/>
      <c r="I47" s="78"/>
      <c r="J47" s="78"/>
      <c r="K47" s="97">
        <f>SUM(K36:K46)</f>
        <v>0</v>
      </c>
      <c r="L47" s="78"/>
      <c r="M47" s="78"/>
      <c r="N47" s="78"/>
      <c r="O47" s="97">
        <f>SUM(O36:O46)</f>
        <v>0</v>
      </c>
      <c r="P47" s="78"/>
      <c r="Q47" s="78"/>
      <c r="R47" s="78"/>
      <c r="S47" s="97">
        <f>SUM(S36:S46)</f>
        <v>0</v>
      </c>
      <c r="T47" s="78"/>
      <c r="U47" s="78"/>
      <c r="V47" s="78"/>
      <c r="W47" s="97">
        <f>SUM(W36:W46)</f>
        <v>0</v>
      </c>
    </row>
    <row r="48" spans="1:23" x14ac:dyDescent="0.3">
      <c r="A48" s="78"/>
      <c r="B48" s="78"/>
      <c r="C48" s="82">
        <f>C47-E12</f>
        <v>0</v>
      </c>
      <c r="D48" s="78"/>
      <c r="E48" s="78"/>
      <c r="F48" s="78"/>
      <c r="G48" s="82">
        <f>G47-E13</f>
        <v>0</v>
      </c>
      <c r="H48" s="78"/>
      <c r="I48" s="78"/>
      <c r="J48" s="78"/>
      <c r="K48" s="82">
        <f>K47-E14</f>
        <v>0</v>
      </c>
      <c r="L48" s="78"/>
      <c r="M48" s="78"/>
      <c r="N48" s="78"/>
      <c r="O48" s="82">
        <f>O47-E15</f>
        <v>0</v>
      </c>
      <c r="P48" s="78"/>
      <c r="Q48" s="78"/>
      <c r="R48" s="78"/>
      <c r="S48" s="82">
        <f>S47-E16</f>
        <v>0</v>
      </c>
      <c r="T48" s="78"/>
      <c r="U48" s="78"/>
      <c r="V48" s="78"/>
      <c r="W48" s="82">
        <f>W47-E17</f>
        <v>0</v>
      </c>
    </row>
    <row r="60" ht="14.4" customHeight="1" x14ac:dyDescent="0.3"/>
    <row r="68" ht="14.4" customHeight="1" x14ac:dyDescent="0.3"/>
    <row r="77" ht="14.4" customHeight="1" x14ac:dyDescent="0.3"/>
  </sheetData>
  <mergeCells count="3">
    <mergeCell ref="A1:E1"/>
    <mergeCell ref="A3:B3"/>
    <mergeCell ref="D3:E3"/>
  </mergeCells>
  <conditionalFormatting sqref="C33 G33 K33 O33 S33 W33 C48 G48 K48 O48 S48 W48">
    <cfRule type="cellIs" dxfId="62" priority="3" operator="lessThan">
      <formula>0</formula>
    </cfRule>
    <cfRule type="cellIs" dxfId="61" priority="4" operator="greaterThan">
      <formula>0</formula>
    </cfRule>
    <cfRule type="cellIs" dxfId="60" priority="5" operator="equal">
      <formula>0</formula>
    </cfRule>
  </conditionalFormatting>
  <conditionalFormatting sqref="E6:E17">
    <cfRule type="cellIs" dxfId="59" priority="1" operator="lessThan">
      <formula>0</formula>
    </cfRule>
    <cfRule type="cellIs" dxfId="58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Metodika 121</vt:lpstr>
      <vt:lpstr>Metodika 122,123</vt:lpstr>
      <vt:lpstr>Metodika 112</vt:lpstr>
      <vt:lpstr>Návod</vt:lpstr>
      <vt:lpstr>112-VNC</vt:lpstr>
      <vt:lpstr>112</vt:lpstr>
      <vt:lpstr>122</vt:lpstr>
      <vt:lpstr>123</vt:lpstr>
      <vt:lpstr>112 - KS</vt:lpstr>
      <vt:lpstr>VZOR 112</vt:lpstr>
      <vt:lpstr>VZOR 112 KS</vt:lpstr>
      <vt:lpstr>VZOR 122</vt:lpstr>
      <vt:lpstr>Návod!Oblast_tisku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</dc:creator>
  <cp:lastModifiedBy>Lucie</cp:lastModifiedBy>
  <cp:lastPrinted>2025-05-16T11:08:41Z</cp:lastPrinted>
  <dcterms:created xsi:type="dcterms:W3CDTF">2025-03-11T12:17:21Z</dcterms:created>
  <dcterms:modified xsi:type="dcterms:W3CDTF">2025-05-16T13:10:12Z</dcterms:modified>
</cp:coreProperties>
</file>